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Решения бюджет 2025-2027\"/>
    </mc:Choice>
  </mc:AlternateContent>
  <bookViews>
    <workbookView xWindow="0" yWindow="0" windowWidth="28800" windowHeight="12135" activeTab="7"/>
  </bookViews>
  <sheets>
    <sheet name="Приложение_1_" sheetId="16" r:id="rId1"/>
    <sheet name="Приложение 2" sheetId="18" r:id="rId2"/>
    <sheet name="Приложение 3" sheetId="19" r:id="rId3"/>
    <sheet name="Приложение 4" sheetId="20" r:id="rId4"/>
    <sheet name="Приложение 5" sheetId="17" r:id="rId5"/>
    <sheet name="Приложение 6" sheetId="7" r:id="rId6"/>
    <sheet name="Приложение 7" sheetId="8" r:id="rId7"/>
    <sheet name="Приложение 8" sheetId="9" r:id="rId8"/>
  </sheets>
  <definedNames>
    <definedName name="_xlnm._FilterDatabase" localSheetId="1" hidden="1">'Приложение 2'!$A$12:$H$236</definedName>
    <definedName name="_xlnm._FilterDatabase" localSheetId="2" hidden="1">'Приложение 3'!$A$14:$G$376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9" l="1"/>
  <c r="C44" i="16"/>
  <c r="C26" i="9"/>
  <c r="F22" i="16"/>
  <c r="C22" i="16"/>
  <c r="C36" i="9"/>
  <c r="E26" i="9"/>
  <c r="D26" i="9"/>
  <c r="I534" i="20"/>
  <c r="H534" i="20"/>
  <c r="G534" i="20"/>
  <c r="I15" i="20"/>
  <c r="H15" i="20"/>
  <c r="G15" i="20"/>
  <c r="H15" i="19"/>
  <c r="G15" i="19"/>
  <c r="F15" i="19"/>
  <c r="G370" i="19"/>
  <c r="G369" i="19" s="1"/>
  <c r="G368" i="19" s="1"/>
  <c r="G367" i="19" s="1"/>
  <c r="H370" i="19"/>
  <c r="H369" i="19" s="1"/>
  <c r="H368" i="19" s="1"/>
  <c r="H367" i="19" s="1"/>
  <c r="F367" i="19"/>
  <c r="F368" i="19"/>
  <c r="F370" i="19"/>
  <c r="F369" i="19"/>
  <c r="H371" i="19"/>
  <c r="G371" i="19"/>
  <c r="F371" i="19"/>
  <c r="H228" i="18"/>
  <c r="G228" i="18"/>
  <c r="G227" i="18" s="1"/>
  <c r="G226" i="18" s="1"/>
  <c r="G225" i="18" s="1"/>
  <c r="G224" i="18" s="1"/>
  <c r="G223" i="18" s="1"/>
  <c r="F228" i="18"/>
  <c r="F227" i="18" s="1"/>
  <c r="F226" i="18" s="1"/>
  <c r="F225" i="18" s="1"/>
  <c r="F224" i="18" s="1"/>
  <c r="F223" i="18" s="1"/>
  <c r="F236" i="18"/>
  <c r="F235" i="18" s="1"/>
  <c r="F232" i="18" s="1"/>
  <c r="F231" i="18" s="1"/>
  <c r="F230" i="18" s="1"/>
  <c r="F229" i="18" s="1"/>
  <c r="H235" i="18"/>
  <c r="G235" i="18"/>
  <c r="H233" i="18"/>
  <c r="H232" i="18" s="1"/>
  <c r="H231" i="18" s="1"/>
  <c r="H230" i="18" s="1"/>
  <c r="H229" i="18" s="1"/>
  <c r="G233" i="18"/>
  <c r="F233" i="18"/>
  <c r="G232" i="18"/>
  <c r="G231" i="18" s="1"/>
  <c r="G230" i="18" s="1"/>
  <c r="G229" i="18" s="1"/>
  <c r="H227" i="18"/>
  <c r="H226" i="18" s="1"/>
  <c r="H225" i="18" s="1"/>
  <c r="H224" i="18" s="1"/>
  <c r="H223" i="18" s="1"/>
  <c r="G221" i="18"/>
  <c r="F221" i="18"/>
  <c r="H217" i="18"/>
  <c r="H216" i="18" s="1"/>
  <c r="H215" i="18" s="1"/>
  <c r="H214" i="18" s="1"/>
  <c r="H213" i="18" s="1"/>
  <c r="G217" i="18"/>
  <c r="F217" i="18"/>
  <c r="G216" i="18"/>
  <c r="G215" i="18" s="1"/>
  <c r="G214" i="18" s="1"/>
  <c r="G213" i="18" s="1"/>
  <c r="F216" i="18"/>
  <c r="F215" i="18"/>
  <c r="F214" i="18" s="1"/>
  <c r="F213" i="18" s="1"/>
  <c r="H210" i="18"/>
  <c r="G210" i="18"/>
  <c r="G207" i="18" s="1"/>
  <c r="F210" i="18"/>
  <c r="F207" i="18" s="1"/>
  <c r="F203" i="18" s="1"/>
  <c r="F202" i="18" s="1"/>
  <c r="H208" i="18"/>
  <c r="G208" i="18"/>
  <c r="F208" i="18"/>
  <c r="H207" i="18"/>
  <c r="H205" i="18"/>
  <c r="H204" i="18" s="1"/>
  <c r="H203" i="18" s="1"/>
  <c r="H202" i="18" s="1"/>
  <c r="G205" i="18"/>
  <c r="F205" i="18"/>
  <c r="G204" i="18"/>
  <c r="F204" i="18"/>
  <c r="H198" i="18"/>
  <c r="H197" i="18" s="1"/>
  <c r="H196" i="18" s="1"/>
  <c r="H195" i="18" s="1"/>
  <c r="G198" i="18"/>
  <c r="F198" i="18"/>
  <c r="G197" i="18"/>
  <c r="G196" i="18" s="1"/>
  <c r="G195" i="18" s="1"/>
  <c r="F197" i="18"/>
  <c r="F196" i="18"/>
  <c r="F195" i="18" s="1"/>
  <c r="G193" i="18"/>
  <c r="G190" i="18" s="1"/>
  <c r="G189" i="18" s="1"/>
  <c r="G188" i="18" s="1"/>
  <c r="F193" i="18"/>
  <c r="H191" i="18"/>
  <c r="G191" i="18"/>
  <c r="F191" i="18"/>
  <c r="F190" i="18" s="1"/>
  <c r="F189" i="18" s="1"/>
  <c r="F188" i="18" s="1"/>
  <c r="H190" i="18"/>
  <c r="H189" i="18"/>
  <c r="H188" i="18" s="1"/>
  <c r="H186" i="18"/>
  <c r="G186" i="18"/>
  <c r="F186" i="18"/>
  <c r="F185" i="18" s="1"/>
  <c r="F184" i="18" s="1"/>
  <c r="F183" i="18" s="1"/>
  <c r="H185" i="18"/>
  <c r="G185" i="18"/>
  <c r="H184" i="18"/>
  <c r="H183" i="18" s="1"/>
  <c r="H182" i="18" s="1"/>
  <c r="G184" i="18"/>
  <c r="G183" i="18"/>
  <c r="G180" i="18"/>
  <c r="G179" i="18" s="1"/>
  <c r="G178" i="18" s="1"/>
  <c r="G177" i="18" s="1"/>
  <c r="G176" i="18" s="1"/>
  <c r="F180" i="18"/>
  <c r="F179" i="18"/>
  <c r="F178" i="18" s="1"/>
  <c r="F177" i="18" s="1"/>
  <c r="F176" i="18" s="1"/>
  <c r="G174" i="18"/>
  <c r="F174" i="18"/>
  <c r="F173" i="18" s="1"/>
  <c r="F172" i="18" s="1"/>
  <c r="F171" i="18" s="1"/>
  <c r="G173" i="18"/>
  <c r="G172" i="18" s="1"/>
  <c r="G171" i="18" s="1"/>
  <c r="H169" i="18"/>
  <c r="G169" i="18"/>
  <c r="G164" i="18" s="1"/>
  <c r="G163" i="18" s="1"/>
  <c r="G162" i="18" s="1"/>
  <c r="F169" i="18"/>
  <c r="H167" i="18"/>
  <c r="G167" i="18"/>
  <c r="F167" i="18"/>
  <c r="F164" i="18" s="1"/>
  <c r="F163" i="18" s="1"/>
  <c r="F162" i="18" s="1"/>
  <c r="H165" i="18"/>
  <c r="G165" i="18"/>
  <c r="F165" i="18"/>
  <c r="H164" i="18"/>
  <c r="H163" i="18" s="1"/>
  <c r="H162" i="18" s="1"/>
  <c r="H160" i="18"/>
  <c r="H155" i="18" s="1"/>
  <c r="H154" i="18" s="1"/>
  <c r="H153" i="18" s="1"/>
  <c r="H146" i="18" s="1"/>
  <c r="G160" i="18"/>
  <c r="F160" i="18"/>
  <c r="G156" i="18"/>
  <c r="G155" i="18" s="1"/>
  <c r="G154" i="18" s="1"/>
  <c r="G153" i="18" s="1"/>
  <c r="F156" i="18"/>
  <c r="F155" i="18"/>
  <c r="F154" i="18" s="1"/>
  <c r="F153" i="18" s="1"/>
  <c r="H150" i="18"/>
  <c r="G150" i="18"/>
  <c r="G149" i="18" s="1"/>
  <c r="G148" i="18" s="1"/>
  <c r="G147" i="18" s="1"/>
  <c r="F150" i="18"/>
  <c r="H149" i="18"/>
  <c r="F149" i="18"/>
  <c r="F148" i="18" s="1"/>
  <c r="F147" i="18" s="1"/>
  <c r="H148" i="18"/>
  <c r="H147" i="18"/>
  <c r="G144" i="18"/>
  <c r="F144" i="18"/>
  <c r="G143" i="18"/>
  <c r="G142" i="18" s="1"/>
  <c r="G141" i="18" s="1"/>
  <c r="F143" i="18"/>
  <c r="F142" i="18" s="1"/>
  <c r="F141" i="18" s="1"/>
  <c r="G138" i="18"/>
  <c r="F138" i="18"/>
  <c r="G137" i="18"/>
  <c r="G136" i="18" s="1"/>
  <c r="G135" i="18" s="1"/>
  <c r="F137" i="18"/>
  <c r="F136" i="18" s="1"/>
  <c r="F135" i="18" s="1"/>
  <c r="G132" i="18"/>
  <c r="G131" i="18" s="1"/>
  <c r="G130" i="18" s="1"/>
  <c r="G129" i="18" s="1"/>
  <c r="F132" i="18"/>
  <c r="F131" i="18" s="1"/>
  <c r="F130" i="18" s="1"/>
  <c r="F129" i="18" s="1"/>
  <c r="F128" i="18"/>
  <c r="F127" i="18" s="1"/>
  <c r="F126" i="18" s="1"/>
  <c r="H127" i="18"/>
  <c r="G127" i="18"/>
  <c r="H126" i="18"/>
  <c r="H122" i="18" s="1"/>
  <c r="H121" i="18" s="1"/>
  <c r="G126" i="18"/>
  <c r="H124" i="18"/>
  <c r="G124" i="18"/>
  <c r="G123" i="18" s="1"/>
  <c r="G122" i="18" s="1"/>
  <c r="G121" i="18" s="1"/>
  <c r="F124" i="18"/>
  <c r="H123" i="18"/>
  <c r="F123" i="18"/>
  <c r="F122" i="18" s="1"/>
  <c r="F121" i="18" s="1"/>
  <c r="H119" i="18"/>
  <c r="G119" i="18"/>
  <c r="G118" i="18" s="1"/>
  <c r="G117" i="18" s="1"/>
  <c r="G116" i="18" s="1"/>
  <c r="F119" i="18"/>
  <c r="H118" i="18"/>
  <c r="F118" i="18"/>
  <c r="F117" i="18" s="1"/>
  <c r="F116" i="18" s="1"/>
  <c r="H117" i="18"/>
  <c r="H116" i="18"/>
  <c r="H115" i="18" s="1"/>
  <c r="G113" i="18"/>
  <c r="F113" i="18"/>
  <c r="H111" i="18"/>
  <c r="H110" i="18" s="1"/>
  <c r="G111" i="18"/>
  <c r="F111" i="18"/>
  <c r="G110" i="18"/>
  <c r="F110" i="18"/>
  <c r="F108" i="18"/>
  <c r="H106" i="18"/>
  <c r="H105" i="18" s="1"/>
  <c r="H104" i="18" s="1"/>
  <c r="H103" i="18" s="1"/>
  <c r="H102" i="18" s="1"/>
  <c r="G106" i="18"/>
  <c r="G105" i="18" s="1"/>
  <c r="G104" i="18" s="1"/>
  <c r="G103" i="18" s="1"/>
  <c r="G102" i="18" s="1"/>
  <c r="F106" i="18"/>
  <c r="F105" i="18"/>
  <c r="F104" i="18" s="1"/>
  <c r="F103" i="18" s="1"/>
  <c r="F102" i="18" s="1"/>
  <c r="G100" i="18"/>
  <c r="F100" i="18"/>
  <c r="G98" i="18"/>
  <c r="F98" i="18"/>
  <c r="H96" i="18"/>
  <c r="G96" i="18"/>
  <c r="F96" i="18"/>
  <c r="H94" i="18"/>
  <c r="G94" i="18"/>
  <c r="F94" i="18"/>
  <c r="H92" i="18"/>
  <c r="H83" i="18" s="1"/>
  <c r="G92" i="18"/>
  <c r="G83" i="18" s="1"/>
  <c r="F92" i="18"/>
  <c r="G90" i="18"/>
  <c r="F90" i="18"/>
  <c r="F86" i="18"/>
  <c r="H84" i="18"/>
  <c r="G84" i="18"/>
  <c r="F84" i="18"/>
  <c r="F83" i="18" s="1"/>
  <c r="F81" i="18"/>
  <c r="F80" i="18"/>
  <c r="H79" i="18"/>
  <c r="G79" i="18"/>
  <c r="F79" i="18"/>
  <c r="H75" i="18"/>
  <c r="G75" i="18"/>
  <c r="F75" i="18"/>
  <c r="F73" i="18"/>
  <c r="F72" i="18"/>
  <c r="H71" i="18"/>
  <c r="G71" i="18"/>
  <c r="F71" i="18"/>
  <c r="F70" i="18"/>
  <c r="H69" i="18"/>
  <c r="G69" i="18"/>
  <c r="F69" i="18"/>
  <c r="F68" i="18"/>
  <c r="H66" i="18"/>
  <c r="G66" i="18"/>
  <c r="F66" i="18"/>
  <c r="F61" i="18" s="1"/>
  <c r="F60" i="18" s="1"/>
  <c r="F59" i="18" s="1"/>
  <c r="H64" i="18"/>
  <c r="G64" i="18"/>
  <c r="F64" i="18"/>
  <c r="H62" i="18"/>
  <c r="H61" i="18" s="1"/>
  <c r="H60" i="18" s="1"/>
  <c r="H59" i="18" s="1"/>
  <c r="G62" i="18"/>
  <c r="F62" i="18"/>
  <c r="G61" i="18"/>
  <c r="H57" i="18"/>
  <c r="H56" i="18" s="1"/>
  <c r="H55" i="18" s="1"/>
  <c r="H54" i="18" s="1"/>
  <c r="G57" i="18"/>
  <c r="F57" i="18"/>
  <c r="G56" i="18"/>
  <c r="G55" i="18" s="1"/>
  <c r="G54" i="18" s="1"/>
  <c r="F56" i="18"/>
  <c r="F55" i="18"/>
  <c r="F54" i="18" s="1"/>
  <c r="G52" i="18"/>
  <c r="G51" i="18" s="1"/>
  <c r="G50" i="18" s="1"/>
  <c r="G49" i="18" s="1"/>
  <c r="F52" i="18"/>
  <c r="F51" i="18" s="1"/>
  <c r="F50" i="18" s="1"/>
  <c r="F49" i="18" s="1"/>
  <c r="F48" i="18"/>
  <c r="F46" i="18" s="1"/>
  <c r="F42" i="18" s="1"/>
  <c r="F41" i="18" s="1"/>
  <c r="F40" i="18" s="1"/>
  <c r="H47" i="18"/>
  <c r="H46" i="18" s="1"/>
  <c r="G47" i="18"/>
  <c r="G46" i="18"/>
  <c r="F45" i="18"/>
  <c r="F44" i="18"/>
  <c r="H43" i="18"/>
  <c r="G43" i="18"/>
  <c r="F43" i="18"/>
  <c r="G42" i="18"/>
  <c r="G41" i="18" s="1"/>
  <c r="G40" i="18" s="1"/>
  <c r="F37" i="18"/>
  <c r="F35" i="18" s="1"/>
  <c r="F34" i="18" s="1"/>
  <c r="F33" i="18" s="1"/>
  <c r="F32" i="18" s="1"/>
  <c r="H36" i="18"/>
  <c r="G36" i="18"/>
  <c r="F36" i="18"/>
  <c r="H35" i="18"/>
  <c r="H34" i="18" s="1"/>
  <c r="H33" i="18" s="1"/>
  <c r="H32" i="18" s="1"/>
  <c r="G35" i="18"/>
  <c r="G34" i="18"/>
  <c r="G33" i="18" s="1"/>
  <c r="G32" i="18" s="1"/>
  <c r="F31" i="18"/>
  <c r="F30" i="18"/>
  <c r="H29" i="18"/>
  <c r="G29" i="18"/>
  <c r="F29" i="18"/>
  <c r="F26" i="18"/>
  <c r="H25" i="18"/>
  <c r="G25" i="18"/>
  <c r="F25" i="18"/>
  <c r="F22" i="18" s="1"/>
  <c r="F21" i="18" s="1"/>
  <c r="F20" i="18" s="1"/>
  <c r="H23" i="18"/>
  <c r="G23" i="18"/>
  <c r="F23" i="18"/>
  <c r="H22" i="18"/>
  <c r="H21" i="18" s="1"/>
  <c r="H20" i="18" s="1"/>
  <c r="G22" i="18"/>
  <c r="G21" i="18"/>
  <c r="G20" i="18" s="1"/>
  <c r="H18" i="18"/>
  <c r="G18" i="18"/>
  <c r="F18" i="18"/>
  <c r="F17" i="18" s="1"/>
  <c r="F16" i="18" s="1"/>
  <c r="F15" i="18" s="1"/>
  <c r="H17" i="18"/>
  <c r="H16" i="18" s="1"/>
  <c r="H15" i="18" s="1"/>
  <c r="G17" i="18"/>
  <c r="G16" i="18"/>
  <c r="G15" i="18" s="1"/>
  <c r="G134" i="18" l="1"/>
  <c r="G146" i="18"/>
  <c r="G182" i="18"/>
  <c r="G60" i="18"/>
  <c r="G59" i="18" s="1"/>
  <c r="G14" i="18" s="1"/>
  <c r="G13" i="18" s="1"/>
  <c r="G115" i="18"/>
  <c r="F182" i="18"/>
  <c r="F134" i="18"/>
  <c r="F14" i="18"/>
  <c r="H42" i="18"/>
  <c r="H41" i="18" s="1"/>
  <c r="H40" i="18" s="1"/>
  <c r="H14" i="18" s="1"/>
  <c r="H13" i="18" s="1"/>
  <c r="F115" i="18"/>
  <c r="F146" i="18"/>
  <c r="G203" i="18"/>
  <c r="G202" i="18" s="1"/>
  <c r="F13" i="18" l="1"/>
  <c r="C14" i="17"/>
  <c r="C35" i="9" l="1"/>
  <c r="C15" i="16"/>
  <c r="C29" i="16" l="1"/>
  <c r="D42" i="16" l="1"/>
  <c r="E42" i="16"/>
  <c r="C42" i="16"/>
  <c r="C45" i="16"/>
  <c r="C16" i="16"/>
  <c r="E17" i="17" l="1"/>
  <c r="D17" i="17"/>
  <c r="E14" i="17"/>
  <c r="D14" i="17"/>
  <c r="E121" i="16" l="1"/>
  <c r="D121" i="16"/>
  <c r="C121" i="16"/>
  <c r="E119" i="16"/>
  <c r="D119" i="16"/>
  <c r="C119" i="16"/>
  <c r="E105" i="16"/>
  <c r="D105" i="16"/>
  <c r="C105" i="16"/>
  <c r="E97" i="16"/>
  <c r="D97" i="16"/>
  <c r="C97" i="16"/>
  <c r="E95" i="16"/>
  <c r="D95" i="16"/>
  <c r="C95" i="16"/>
  <c r="E90" i="16"/>
  <c r="D90" i="16"/>
  <c r="C90" i="16"/>
  <c r="E86" i="16"/>
  <c r="D86" i="16"/>
  <c r="C86" i="16"/>
  <c r="E84" i="16"/>
  <c r="D84" i="16"/>
  <c r="D83" i="16" s="1"/>
  <c r="C84" i="16"/>
  <c r="C83" i="16" s="1"/>
  <c r="C92" i="16" s="1"/>
  <c r="E83" i="16"/>
  <c r="E59" i="16"/>
  <c r="E58" i="16" s="1"/>
  <c r="D59" i="16"/>
  <c r="D58" i="16" s="1"/>
  <c r="C59" i="16"/>
  <c r="C58" i="16"/>
  <c r="E52" i="16"/>
  <c r="D52" i="16"/>
  <c r="C52" i="16"/>
  <c r="E45" i="16"/>
  <c r="D45" i="16"/>
  <c r="E39" i="16"/>
  <c r="D39" i="16"/>
  <c r="C39" i="16"/>
  <c r="E37" i="16"/>
  <c r="D37" i="16"/>
  <c r="C37" i="16"/>
  <c r="E34" i="16"/>
  <c r="D34" i="16"/>
  <c r="C34" i="16"/>
  <c r="E29" i="16"/>
  <c r="E28" i="16" s="1"/>
  <c r="D29" i="16"/>
  <c r="D28" i="16" s="1"/>
  <c r="C28" i="16"/>
  <c r="E23" i="16"/>
  <c r="D23" i="16"/>
  <c r="C23" i="16"/>
  <c r="E15" i="16"/>
  <c r="D15" i="16"/>
  <c r="E94" i="16" l="1"/>
  <c r="E93" i="16" s="1"/>
  <c r="C94" i="16"/>
  <c r="C93" i="16" s="1"/>
  <c r="C126" i="16" s="1"/>
  <c r="C25" i="9" s="1"/>
  <c r="D94" i="16"/>
  <c r="D93" i="16" s="1"/>
  <c r="E92" i="16"/>
  <c r="D92" i="16"/>
  <c r="D126" i="16" l="1"/>
  <c r="E126" i="16"/>
  <c r="E25" i="9" s="1"/>
  <c r="E38" i="9" l="1"/>
  <c r="D38" i="9"/>
  <c r="C38" i="9"/>
  <c r="E35" i="9"/>
  <c r="E27" i="9" s="1"/>
  <c r="D35" i="9"/>
  <c r="D27" i="9" s="1"/>
  <c r="C27" i="9"/>
  <c r="E21" i="9"/>
  <c r="D21" i="9"/>
  <c r="C21" i="9"/>
  <c r="E18" i="9"/>
  <c r="D18" i="9"/>
  <c r="C18" i="9"/>
  <c r="D29" i="8"/>
  <c r="C29" i="8"/>
  <c r="B29" i="8"/>
  <c r="C23" i="8"/>
  <c r="B23" i="8"/>
  <c r="C20" i="8"/>
  <c r="B20" i="8"/>
  <c r="C17" i="8"/>
  <c r="B17" i="8"/>
  <c r="C29" i="7"/>
  <c r="B29" i="7"/>
  <c r="B23" i="7"/>
  <c r="B20" i="7"/>
  <c r="B17" i="7"/>
  <c r="E24" i="9" l="1"/>
  <c r="E14" i="9" s="1"/>
  <c r="D24" i="9" l="1"/>
  <c r="D14" i="9" s="1"/>
  <c r="C24" i="9" l="1"/>
  <c r="C14" i="9" s="1"/>
</calcChain>
</file>

<file path=xl/sharedStrings.xml><?xml version="1.0" encoding="utf-8"?>
<sst xmlns="http://schemas.openxmlformats.org/spreadsheetml/2006/main" count="4775" uniqueCount="713">
  <si>
    <t>Приложение № 4</t>
  </si>
  <si>
    <t>Совета депутатов</t>
  </si>
  <si>
    <t>"Ленский район"</t>
  </si>
  <si>
    <t>(в руб.)</t>
  </si>
  <si>
    <t>Наименование</t>
  </si>
  <si>
    <t>Сумма на 2025 год</t>
  </si>
  <si>
    <t>Сумма на 2026 год</t>
  </si>
  <si>
    <t>Приложение № 5</t>
  </si>
  <si>
    <t>Приложение № 3</t>
  </si>
  <si>
    <t>Выполнение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</si>
  <si>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(в рублях)</t>
  </si>
  <si>
    <t>Виды муниципальных заимствований</t>
  </si>
  <si>
    <t>Сумма</t>
  </si>
  <si>
    <t>Муниципальные ценные бумаги</t>
  </si>
  <si>
    <t>Привлечение средств</t>
  </si>
  <si>
    <t>Погашение основной суммы долга</t>
  </si>
  <si>
    <t>Бюджетные кредиты от других бюджетов бюджетной системы Российской Федерации</t>
  </si>
  <si>
    <t>Кредиты кредитных организаций</t>
  </si>
  <si>
    <t>Прочие источники внутреннего финансирования дефицита</t>
  </si>
  <si>
    <t>погашение задолженности</t>
  </si>
  <si>
    <t>Обязательства</t>
  </si>
  <si>
    <t>Муниципальный внутренний долг, всего</t>
  </si>
  <si>
    <t>в том числе</t>
  </si>
  <si>
    <t>Бюджетные кредиты, полученные от других бюджетов бюджетной системы</t>
  </si>
  <si>
    <t>Муниципальные гарантии</t>
  </si>
  <si>
    <t>Иные долговые обязательства</t>
  </si>
  <si>
    <t>На 01.01.2026 г.</t>
  </si>
  <si>
    <t>Оценка на 01.01.2025 г.</t>
  </si>
  <si>
    <t>На 01.01.2027 г.</t>
  </si>
  <si>
    <t>Наименование показателя</t>
  </si>
  <si>
    <t>Источники финансирования дефицита бюджета, всего</t>
  </si>
  <si>
    <t> 1</t>
  </si>
  <si>
    <t xml:space="preserve"> </t>
  </si>
  <si>
    <t> 1.1</t>
  </si>
  <si>
    <t>привлечение основного долга</t>
  </si>
  <si>
    <t> 1.2</t>
  </si>
  <si>
    <t>погашение основного долга</t>
  </si>
  <si>
    <t> 2</t>
  </si>
  <si>
    <t>Бюджетные кредиты, полученные от других бюджетов</t>
  </si>
  <si>
    <t> 2.1</t>
  </si>
  <si>
    <t> 2.2</t>
  </si>
  <si>
    <t> 3.</t>
  </si>
  <si>
    <t>Кредиты, полученные от кредитных организаций</t>
  </si>
  <si>
    <t> 3.1</t>
  </si>
  <si>
    <t> 3.2</t>
  </si>
  <si>
    <t>4.</t>
  </si>
  <si>
    <t>Изменение остатков средств на счетах по учету средств бюджетов</t>
  </si>
  <si>
    <t>4.1</t>
  </si>
  <si>
    <t>увеличение остатков средств бюджета</t>
  </si>
  <si>
    <t>4.2</t>
  </si>
  <si>
    <t>уменьшение остатков средств бюджета</t>
  </si>
  <si>
    <t>5.</t>
  </si>
  <si>
    <t>Иные источники внутреннего финансирования дефицита, в том числе:</t>
  </si>
  <si>
    <t> 5.1</t>
  </si>
  <si>
    <t>Акции и иные формы участия в капитале в муниципальной собственности</t>
  </si>
  <si>
    <t> 5.1.1</t>
  </si>
  <si>
    <t>поступления от продажи акций</t>
  </si>
  <si>
    <t> 5.1.2</t>
  </si>
  <si>
    <t>приобретение акций</t>
  </si>
  <si>
    <t> 5.2</t>
  </si>
  <si>
    <t>Земельные участки, находящиеся в муниципальной собственности</t>
  </si>
  <si>
    <t> 5.2.1</t>
  </si>
  <si>
    <t>поступления от продажи земельных участков</t>
  </si>
  <si>
    <t> 5.2.2</t>
  </si>
  <si>
    <t> приобретение земельных участков</t>
  </si>
  <si>
    <t> 5.3</t>
  </si>
  <si>
    <t>Исполнение муниципальных гарантий</t>
  </si>
  <si>
    <t>5.4</t>
  </si>
  <si>
    <t>Бюджетные кредиты, предоставленные внутри страны в валюте Российской Федерации</t>
  </si>
  <si>
    <t> 5.4.1</t>
  </si>
  <si>
    <t>предоставление бюджетных кредитов</t>
  </si>
  <si>
    <t> 5.4.2</t>
  </si>
  <si>
    <t>погашение (возврат) бюджетных кредитов</t>
  </si>
  <si>
    <t> 5.5</t>
  </si>
  <si>
    <t> 5.5.1</t>
  </si>
  <si>
    <t>ВСЕГО:</t>
  </si>
  <si>
    <t>КБК</t>
  </si>
  <si>
    <t>182 1 05 00000 00 0000 000</t>
  </si>
  <si>
    <t xml:space="preserve">Налог на добычу общераспространенных полезных ископаемых
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</si>
  <si>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</si>
  <si>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</si>
  <si>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</si>
  <si>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</si>
  <si>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</si>
  <si>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Плата за размещение твердых коммунальных отходов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</si>
  <si>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</si>
  <si>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000 1 14 06013 13 0000 430</t>
  </si>
  <si>
    <t>Приложение № 2</t>
  </si>
  <si>
    <t>182 1 01 02000 01 0000 110</t>
  </si>
  <si>
    <t>Налог на доходы физических лиц</t>
  </si>
  <si>
    <t>182 1 01 02010 01 0000 110</t>
  </si>
  <si>
    <t>182 1 01 02020 01 0000 110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</si>
  <si>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</si>
  <si>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182 1 01 02030 01 0000 110</t>
  </si>
  <si>
    <t>182 1 01 02040 01 0000 110</t>
  </si>
  <si>
    <t>182 1 01 02080 01 0000 110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</si>
  <si>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</si>
  <si>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</si>
  <si>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182 1 05 01000 00 0000 110</t>
  </si>
  <si>
    <t>Налог, взимаемый в связи с применением упрощенной системы налогообложения</t>
  </si>
  <si>
    <t>182 1 05 01011 01 0000 110</t>
  </si>
  <si>
    <t xml:space="preserve">Налог, взимаемый с налогоплательщиков, выбравших в качестве объекта налогообложения доходы
</t>
  </si>
  <si>
    <t>182 1 05 01021 01 0000 110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</si>
  <si>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</si>
  <si>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>182 1 05 03010 01 0000 110</t>
  </si>
  <si>
    <t xml:space="preserve">Единый сельскохозяйственный налог
</t>
  </si>
  <si>
    <t xml:space="preserve">182 1 05 04020 02 0000 110
</t>
  </si>
  <si>
    <t xml:space="preserve">Налог, взимаемый в связи с применением патентной системы налогообложения, зачисляемый в бюджеты муниципальных районов 
</t>
  </si>
  <si>
    <t>182 1 06 00000 00 0000 000</t>
  </si>
  <si>
    <t>НАЛОГИ НА ИМУЩЕСТВО</t>
  </si>
  <si>
    <t>182 1 06 06033 05 0000 110</t>
  </si>
  <si>
    <t xml:space="preserve">Земельный налог с организаций, обладающих земельным участком, расположенным в границах межселенных территорий
</t>
  </si>
  <si>
    <t>182 1 06 06043 05 0000 110</t>
  </si>
  <si>
    <t xml:space="preserve">Земельный налог с физических лиц, обладающих земельным участком, расположенным в границах межселенных территорий
</t>
  </si>
  <si>
    <t>182 1 07 00000 00 0000 000</t>
  </si>
  <si>
    <t>НАЛОГИ, СБОРЫ И РЕГУЛЯРНЫЕ ПЛАТЕЖИ ЗА ПОЛЬЗОВАНИЕ ПРИРОДНЫМИ РЕСУРСАМИ</t>
  </si>
  <si>
    <t>182 1 07 01020 01 0000 110</t>
  </si>
  <si>
    <t>000 1 08 0000000 0000 000</t>
  </si>
  <si>
    <t>ГОСУДАРСТВЕННАЯ ПОШЛИНА</t>
  </si>
  <si>
    <t>182 1 08 03010 01 0000 110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</si>
  <si>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</si>
  <si>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>701 1 08 07150 01 0000 110</t>
  </si>
  <si>
    <t xml:space="preserve">Государственная пошлина за выдачу разрешения на установку рекламной конструкции
</t>
  </si>
  <si>
    <t>000 1 11 0000000 0000 000</t>
  </si>
  <si>
    <t xml:space="preserve">ДОХОДЫ ОТ ИСПОЛЬЗОВАНИЯ ИМУЩЕСТВА, НАХОДЯЩЕГОСЯ В ГОСУДАРСТВЕННОЙ И МУНИЦИПАЛЬНОЙ СОБСТВЕННОСТИ
</t>
  </si>
  <si>
    <t>701 1 11 01050 05 0000 120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</si>
  <si>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
</t>
  </si>
  <si>
    <t>000 1 11 05000 00 0000 120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</si>
  <si>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</si>
  <si>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701 1 11 05013 05 0000 120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</si>
  <si>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</si>
  <si>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>701 1 11 05025 05 0000 120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</si>
  <si>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</si>
  <si>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>701 1 11 05035 05 0000 120</t>
  </si>
  <si>
    <t>701 1 11 05075 05 0000 120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</si>
  <si>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
</t>
  </si>
  <si>
    <t>701 1 11 09045 05 0000 120</t>
  </si>
  <si>
    <t>000 112 0000000 0000 000</t>
  </si>
  <si>
    <t>ПЛАТЕЖИ ПРИ ПОЛЬЗОВАНИИ ПРИРОДНЫМИ РЕСУРСАМИ</t>
  </si>
  <si>
    <t>048 1 12 01010 01 6000 120</t>
  </si>
  <si>
    <t xml:space="preserve">Плата за выбросы загрязняющих веществ в атмосферный воздух стационарными объектами 
</t>
  </si>
  <si>
    <t>048 1 12 01030 01 6000 120</t>
  </si>
  <si>
    <t xml:space="preserve">Плата за сбросы загрязняющих веществ в водные объекты
</t>
  </si>
  <si>
    <t>048 1 12 01041 01 6000 120</t>
  </si>
  <si>
    <t>048 1 12 01042 01 6000 120</t>
  </si>
  <si>
    <t>048 1 12 01070 01 6000 120</t>
  </si>
  <si>
    <t>000 113 00000 00 0000 000</t>
  </si>
  <si>
    <t>ПРОЧИЕ ДОХОДЫ ОТ ОКАЗАНИЯ ПЛАТНЫХ УСЛУГ (РАБОТ) ПОЛУЧАТЕЛЯМИ СРЕДСТВ БЮДЖЕТОВ МУНИЦИПАЛЬНЫХ РАЙОНОВ</t>
  </si>
  <si>
    <t>701 1 13 01000 00 0000 130</t>
  </si>
  <si>
    <t xml:space="preserve">Доходы от оказания платных услуг (работ)
</t>
  </si>
  <si>
    <t>701 1 13 01995 05 0014 130</t>
  </si>
  <si>
    <t>Прочие доходы от оказания платных услуг (работ) получателями средств бюджетов муниципальных районов (Структурное подразделение детский сад "Ёлочка" СОШ с.Толон)</t>
  </si>
  <si>
    <t>701 1 13 01995 05 0016 130</t>
  </si>
  <si>
    <t>Прочие доходы от оказания платных услуг (работ) получателями средств бюджетов муниципальных районов  (Дошкольная группа ООШ ООШ с.Дорожный)</t>
  </si>
  <si>
    <t>701 1 13 01995 05 0017 130</t>
  </si>
  <si>
    <t>Прочие доходы от оказания платных услуг (работ) получателями средств бюджетов муниципальных районов (МКДОУ "Золотой ключик")</t>
  </si>
  <si>
    <t>701 1 13 01995 05 0018 130</t>
  </si>
  <si>
    <t>Прочие доходы от оказания платных услуг (работ) получателями средств бюджетов муниципальных районов  (ДОБ "АЛМАЗ")</t>
  </si>
  <si>
    <t>701 1 13 01995 05 0021 130</t>
  </si>
  <si>
    <t>Прочие доходы от оказания платных услуг (работ) получателями средств бюджетов муниципальных районов  (Дошкольная группа МКОУ СОШ с.Турукта)</t>
  </si>
  <si>
    <t>701 1 13 01995 05 0022 130</t>
  </si>
  <si>
    <t>Прочие доходы от оказания платных услуг (работ) получателями средств бюджетов муниципальных районов  (ДС на базе филиала НШ с.Батамай МКОУ ООШ с.Мурья)</t>
  </si>
  <si>
    <t>701 1 13 01995 05 0034 130</t>
  </si>
  <si>
    <t>Прочие доходы от оказания платных услуг (работ) получателями средств бюджетов муниципальных районов( МКДОУ "Белочка")</t>
  </si>
  <si>
    <t>701 1 13 01995 05 0035 130</t>
  </si>
  <si>
    <t>Прочие доходы от оказания платных услуг (работ) получателями средств бюджетов муниципальных районов (Структурное подразделение "Детский сад "Туллукчаан" МКОУ СОШ с.Натора)</t>
  </si>
  <si>
    <t>701 1 13 01995 05 0036 130</t>
  </si>
  <si>
    <t>Прочие доходы от оказания платных услуг (работ) получателями средств бюджетов муниципальных районов  (структурное подразделение детский сад "Сардаана" МКОУ СОШ с.Чамча)</t>
  </si>
  <si>
    <t>701 1 13 01995 05 0037 130</t>
  </si>
  <si>
    <t>Прочие доходы от оказания платных услуг (работ) получателями средств бюджетов муниципальных районов (Структурное подразделение детский сад "Кэнчээри" МКОУ "Орто-Нахаринская СОШ")</t>
  </si>
  <si>
    <t>701 1 13 01995 05 0039 130</t>
  </si>
  <si>
    <t>Прочие доходы от оказания платных услуг (работ) получателями средств бюджетов муниципальных районов (МКО ДО «ДШИ г. Ленска»)</t>
  </si>
  <si>
    <t>701 1 13 01995 05 0040 130</t>
  </si>
  <si>
    <t>Прочие доходы от оказания платных услуг (работ) получателями средств бюджетов муниципальных районов ( МКДОУ "Звездочка")</t>
  </si>
  <si>
    <t>701 1 13 01995 05 0042 130</t>
  </si>
  <si>
    <t>Прочие доходы от оказания платных услуг (работ) получателями средств бюджетов муниципальных районов (МКДОУ ЦРР "Сказка")</t>
  </si>
  <si>
    <t>701 1 13 01995 05 0051 130</t>
  </si>
  <si>
    <t>Прочие доходы от оказания платных услуг (работ) получателями средств бюджетов муниципальных районов (МКДОУ "Искорка")</t>
  </si>
  <si>
    <t>701 1 13 01995 05 0012 130</t>
  </si>
  <si>
    <t>Прочие доходы от оказания платных услуг (работ) получателями средств бюджетов муниципальных районов (Структурное подразделение  детский сад МКДОУ "Сардаана" с.Беченча  СОШ Беченча)</t>
  </si>
  <si>
    <t>701 1 13 01995 05 0053 130</t>
  </si>
  <si>
    <t>Прочие доходы от оказания платных услуг (работ) получателями средств бюджетов муниципальных районов (МКДОУ детский сад "Теремок" г.Ленск "ЛР")</t>
  </si>
  <si>
    <t>701 1 13 01995 05 0055 130</t>
  </si>
  <si>
    <t>Прочие доходы от оказания платных услуг (работ) получателями средств бюджетов муниципальных районов ( МКДОУ детский сад "Чебурашка")</t>
  </si>
  <si>
    <t>701 1 13 01995 05 0056 130</t>
  </si>
  <si>
    <t>Прочие доходы от оказания платных услуг (работ) получателями средств бюджетов муниципальных районов (МКДОУ ЦРР-д/с "Колокольчик" п.Витим )</t>
  </si>
  <si>
    <t>701 1 13 01995 05 0057 130</t>
  </si>
  <si>
    <t>Прочие доходы от оказания платных услуг (работ) получателями средств бюджетов муниципальных районов (МКДОУ Детский сад "Светлячок" п.Пеледуй)</t>
  </si>
  <si>
    <t>701 1 13 01995 05 0058 130</t>
  </si>
  <si>
    <t>Прочие доходы от оказания платных услуг (работ) получателями средств бюджетов муниципальных районов СП "детский сад "Василёк" МКОУ  СОШ с.Нюя"</t>
  </si>
  <si>
    <t>701 1 13 01995 05 0059 130</t>
  </si>
  <si>
    <t>Прочие доходы от оказания платных услуг (работ) получателями средств бюджетов муниципальных районов (МКДОУ  Детский сад "Солнышко")</t>
  </si>
  <si>
    <t>701 1 13 01995 05 0060 130</t>
  </si>
  <si>
    <t>Прочие доходы от оказания платных услуг (работ) получателями средств бюджетов муниципальных районов (МКДОУ  "ЦРР-д/с "Сардаана")</t>
  </si>
  <si>
    <t>000 1 14 00000 00 0000 000</t>
  </si>
  <si>
    <t xml:space="preserve">ДОХОДЫ ОТ ПРОДАЖИ МАТЕРИАЛЬНЫХ И НЕМАТЕРИАЛЬНЫХ АКТИВОВ
</t>
  </si>
  <si>
    <t>701 1 14 02000 05 0000 410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</si>
  <si>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</si>
  <si>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701 114 02053 05 0000 410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</si>
  <si>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</si>
  <si>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000 1 14 06000 05 0000 430</t>
  </si>
  <si>
    <t xml:space="preserve">Доходы от продажи земельных участков, находящихся в государственной и муниципальной собственности
</t>
  </si>
  <si>
    <t>701 1 14 06013 05 0000 430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</si>
  <si>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</si>
  <si>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</si>
  <si>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>701 1 14 06025 05 0000 430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</si>
  <si>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</si>
  <si>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000 1 16 00000 00 0000 000</t>
  </si>
  <si>
    <t>ШТРАФЫ, САНКЦИИ, ВОЗМЕЩЕНИЕ УЩЕРБА</t>
  </si>
  <si>
    <t>701 1 16 11064 01 0000 140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</si>
  <si>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</si>
  <si>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итого собственных доходов:</t>
  </si>
  <si>
    <t>701 2 00 00000 00 0000 000</t>
  </si>
  <si>
    <t>БЕЗВОЗМЕЗДНЫЕ ПОСТУПЛЕНИЯ</t>
  </si>
  <si>
    <t>701 2 02 00000 00 0000 000</t>
  </si>
  <si>
    <t>Безвозмездные поступления от других бюджетов бюджетной системы Российской Федерации</t>
  </si>
  <si>
    <t>701 2 02 15000 00 0000 150</t>
  </si>
  <si>
    <t>Дотации бюджетам субъектов Российской Федерации и муниципальных образований, в т.ч.</t>
  </si>
  <si>
    <t>701 2 02 15002 05 0000 150</t>
  </si>
  <si>
    <t>Дотации бюджетам муниципальных районов на поддержку мер по обеспечению сбалансированности бюджетов</t>
  </si>
  <si>
    <t>701 2 02 20000 00 0000 150</t>
  </si>
  <si>
    <t>Субсидии бюджетам бюджетной системы Российской Федерации (межбюджетные субсидии)</t>
  </si>
  <si>
    <t>701 2 02 25304 05 0000 150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</si>
  <si>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</si>
  <si>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701 2 02 25497 05 0000 150</t>
  </si>
  <si>
    <t xml:space="preserve">Субсидии бюджетам муниципальных районов на реализацию мероприятий по обеспечению жильем молодых семей
</t>
  </si>
  <si>
    <t>701 2 02 25590 05 0000 150</t>
  </si>
  <si>
    <t>Субсидия на техническое оснащение региональных и муниципальных музеев</t>
  </si>
  <si>
    <t>701 2 02 25750 05 0000 150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</si>
  <si>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</si>
  <si>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701 2 02 29999 05 6201 150</t>
  </si>
  <si>
    <t>Софинансирование расходных обязательств на организацию отдыха детей в каникулярное время (за счет средств МБ)</t>
  </si>
  <si>
    <t>701 2 02 29999 05 6212 150</t>
  </si>
  <si>
    <t>Софинансирование расходных обязательств местных бюджетов связанных с капитальным ремонтом автомобильных дорог общего пользования местного значения муниципальных дорог</t>
  </si>
  <si>
    <t>701 2 02 29999 05 6269 150</t>
  </si>
  <si>
    <t>Субсидия на софинансирование реализации мероприятий муниципальных программ
(подпрограмм) развития кормопроизводства</t>
  </si>
  <si>
    <t>701 2 02 30000 00 0000 150</t>
  </si>
  <si>
    <t>Субвенции бюджетам субъектов Российской Федерации и муниципальных образований, в т.ч.</t>
  </si>
  <si>
    <t>701 2 02 30024 05 6302 150</t>
  </si>
  <si>
    <t>Субвенция на обеспечение государственных гарантий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обеспечения дополнительного образования детей в муниципальных общеобразовательных организациях</t>
  </si>
  <si>
    <t>701 2 02 30024 05 6303 150</t>
  </si>
  <si>
    <t>Субвенция на обеспечение деятельности отдельных организаций, осуществляющих образовательную деятельность по адаптированным основным общеобразовательным программам, для обучающихся, воспитанников с ограниченными возможностями здоровья, оздоровительных образовательных организаций санаторного типа для детей, нуждающихся в длительном лечении</t>
  </si>
  <si>
    <t>701 2 02 30024 05 6325 150</t>
  </si>
  <si>
    <t>Субвенции бюджетам муниципальных районов на выполнение передаваемых полномочий субъектов Российской Федерации, связанные с обеспечением осуществления отдельных государственных полномочий по поддержке сельскохозяйственного производства</t>
  </si>
  <si>
    <t>701 2 02 30024 05 6327 150</t>
  </si>
  <si>
    <t xml:space="preserve"> Субвенции бюджетам муниципальных районов на выполнение передаваемых полномочий по выравниванию бюджетной обеспеченности поселений</t>
  </si>
  <si>
    <t>701 2 02 30024 05 6335 150</t>
  </si>
  <si>
    <t>Субвенция на обеспечение государственных гарантий прав на получение общедоступного и бесплатного дошкольного образования в муниципальных дошкольных образовательных организациях</t>
  </si>
  <si>
    <t>701 2 02 30024 05 6337 150</t>
  </si>
  <si>
    <t>701 2 02 30024 05 6345 150</t>
  </si>
  <si>
    <t>Субвенция на выполнение ОМСУ МР и ГО отдельных государственных полномочий по поддержке скотоводства в личных подсобных хозяйствах граждан</t>
  </si>
  <si>
    <t>701 2 02 30024 05 6346 150</t>
  </si>
  <si>
    <t>Субвенция на выполнение ОМСУ МР и ГО отдельных государственных полномочий по поддержке развития животноводства, табунного коневодства и растениеводства</t>
  </si>
  <si>
    <t>701 2 02 30024 05 6347 150</t>
  </si>
  <si>
    <t>Субвенция на выполнение ОМСУ МР и ГО отдельных государственных полномочий по обеспечению производства и переработки продукции животноводства и развитию растениеводства</t>
  </si>
  <si>
    <t>701 2 02 30024 05 6348 150</t>
  </si>
  <si>
    <t>Субвенция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и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образовательные программы</t>
  </si>
  <si>
    <t>701 2 02 30029 05 6305 150</t>
  </si>
  <si>
    <t>Субвенция на выплатау компенсации в части родительской платы за содержание ребенка в образовательных организациях, реализующих основную общеоборазовательную программу дошкольного образования</t>
  </si>
  <si>
    <t>701 2 02 35303 05 0000 150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</si>
  <si>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общегообразования, в тос числе адаптивные основные общеобразовательные прораммы</t>
  </si>
  <si>
    <t>701 2 02 36900 05 6900 150</t>
  </si>
  <si>
    <t>Единая субвенция бюджетам муниципальных районов из бюджета субъекта Российской Федерации</t>
  </si>
  <si>
    <t>701 2 02 40000 00 0000 150</t>
  </si>
  <si>
    <t>Иные межбюджетные трансферты</t>
  </si>
  <si>
    <t>701 2 02 40014 05 0000 150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</si>
  <si>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</si>
  <si>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701 2 07 00000 00 0000 150</t>
  </si>
  <si>
    <t>Прочие безвозмездные поступления</t>
  </si>
  <si>
    <t>701 2 07 05030 05 0000 150</t>
  </si>
  <si>
    <t>Прочие безвозмездные поступления в бюджеты муниципальных районов</t>
  </si>
  <si>
    <t>701 2 18 05010 05 0000 150</t>
  </si>
  <si>
    <t xml:space="preserve">  Доходы бюджетов муниципальных районов от возврата бюджетными учреждениями остатков субсидий прошлых лет</t>
  </si>
  <si>
    <t>701 2 18 60010 05 0000 150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</si>
  <si>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</si>
  <si>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701 2 19 60010 05 0000 150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</si>
  <si>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</si>
  <si>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182 1 03 00000 00 0000 000</t>
  </si>
  <si>
    <t xml:space="preserve">182 1 03 02231 01 0000 110
</t>
  </si>
  <si>
    <t xml:space="preserve">182 1 03 02241 01 0000 110
</t>
  </si>
  <si>
    <t xml:space="preserve">182 1 03 02251 01 0000 110
</t>
  </si>
  <si>
    <t xml:space="preserve">182 1 03 02261 01 0000 110
</t>
  </si>
  <si>
    <t>муниципального района</t>
  </si>
  <si>
    <t>Сумма на 2027 год</t>
  </si>
  <si>
    <t>Программа муниципальных внутренних заимствований муниципального района "Ленский район" на 2025 год</t>
  </si>
  <si>
    <t xml:space="preserve">Расчет верхнего предела муниципального внутреннего долга муниципального района "Ленский район" на 01 января 2026 года
</t>
  </si>
  <si>
    <t>Программа муниципальных внутренних заимствований муниципального района "Ленский район" на плановый период 2026 и 2027 годов</t>
  </si>
  <si>
    <t xml:space="preserve">Расчет верхнего предела муниципального внутреннего долга муниципального района "Ленский район"
</t>
  </si>
  <si>
    <t>Оценка на 01.01.2026 г.</t>
  </si>
  <si>
    <t>На 01.01.2028 г.</t>
  </si>
  <si>
    <t xml:space="preserve">Источники финансирования дефицита бюджета муниципального района "Ленский район" на 2025 год и плановый период 2026 и 2027 годов  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</si>
  <si>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
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</si>
  <si>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</si>
  <si>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</si>
  <si>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</si>
  <si>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182 1 01 02130 01 0000 110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</si>
  <si>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
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</si>
  <si>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</si>
  <si>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</si>
  <si>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</si>
  <si>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</si>
  <si>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</si>
  <si>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701 1 13 01995 05 0044 130</t>
  </si>
  <si>
    <t>Прочие доходы от оказания платных услуг (работ) получателями средств бюджетов муниципальных районов (МКОО ДО "ЦДО "Сэргэ")</t>
  </si>
  <si>
    <t>Прогнозируемые доходы  бюджета муниципального района "Ленский район" по группам, подгруппам, статьям, подстатьям и элементам видов доходов, группам и аналитическим группам подвидов доходов на 2025 год и на плановый период 2026 и 2027 годов</t>
  </si>
  <si>
    <t>к  решению Районного</t>
  </si>
  <si>
    <t>№ __</t>
  </si>
  <si>
    <t>коды</t>
  </si>
  <si>
    <t>плановый период</t>
  </si>
  <si>
    <t>в т.ч.:</t>
  </si>
  <si>
    <t>701 0106 050105 0000 540</t>
  </si>
  <si>
    <t>План возврата бюджетных кредитов</t>
  </si>
  <si>
    <t>701 0106 050105 0000 640</t>
  </si>
  <si>
    <t xml:space="preserve">Программа предоставления и плана возврата бюджетных кредитов на 2025 год и плановый период 2026 и 2027 годов </t>
  </si>
  <si>
    <t>Предельный срок погашения</t>
  </si>
  <si>
    <t>до 5 лет</t>
  </si>
  <si>
    <t>701 1 11 03050 05 0000 120</t>
  </si>
  <si>
    <t>182 1 01 02210 01 1000 110</t>
  </si>
  <si>
    <t xml:space="preserve">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</si>
  <si>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Приложение № 1</t>
  </si>
  <si>
    <t>к решению Районного</t>
  </si>
  <si>
    <t>от "__"___________2025 г.</t>
  </si>
  <si>
    <t xml:space="preserve">№                                   </t>
  </si>
  <si>
    <t>от "  "         2025г.</t>
  </si>
  <si>
    <t>от "__"_________2025 г.</t>
  </si>
  <si>
    <t>Лимит выделения бюджетных кредитов из  бюджета муниципального района "Ленский район"</t>
  </si>
  <si>
    <t>Возврат бюджетных кредитов, предоставленных юридическим лицам из  бюджета муниципального района "Ленский район" в валюте Российской Федерации</t>
  </si>
  <si>
    <r>
      <t xml:space="preserve"> № </t>
    </r>
    <r>
      <rPr>
        <u/>
        <sz val="12"/>
        <color indexed="8"/>
        <rFont val="Arial"/>
        <family val="2"/>
        <charset val="204"/>
      </rPr>
      <t>________________________</t>
    </r>
  </si>
  <si>
    <r>
      <t xml:space="preserve"> от "__"</t>
    </r>
    <r>
      <rPr>
        <u/>
        <sz val="12"/>
        <color indexed="8"/>
        <rFont val="Arial"/>
        <family val="2"/>
        <charset val="204"/>
      </rPr>
      <t xml:space="preserve"> __________________</t>
    </r>
    <r>
      <rPr>
        <sz val="12"/>
        <color indexed="8"/>
        <rFont val="Arial"/>
        <family val="2"/>
        <charset val="204"/>
      </rPr>
      <t>2025 г.</t>
    </r>
  </si>
  <si>
    <r>
      <t xml:space="preserve">№ </t>
    </r>
    <r>
      <rPr>
        <u/>
        <sz val="12"/>
        <color indexed="8"/>
        <rFont val="Arial"/>
        <family val="2"/>
        <charset val="204"/>
      </rPr>
      <t xml:space="preserve">                               </t>
    </r>
  </si>
  <si>
    <r>
      <t>от "  "</t>
    </r>
    <r>
      <rPr>
        <u/>
        <sz val="12"/>
        <color indexed="8"/>
        <rFont val="Arial"/>
        <family val="2"/>
        <charset val="204"/>
      </rPr>
      <t xml:space="preserve">       </t>
    </r>
    <r>
      <rPr>
        <sz val="12"/>
        <color indexed="8"/>
        <rFont val="Arial"/>
        <family val="2"/>
        <charset val="204"/>
      </rPr>
      <t>2025 г.</t>
    </r>
  </si>
  <si>
    <r>
      <t xml:space="preserve">№  </t>
    </r>
    <r>
      <rPr>
        <u/>
        <sz val="12"/>
        <color indexed="8"/>
        <rFont val="Arial"/>
        <family val="2"/>
        <charset val="204"/>
      </rPr>
      <t xml:space="preserve">                             </t>
    </r>
  </si>
  <si>
    <r>
      <t xml:space="preserve">№ </t>
    </r>
    <r>
      <rPr>
        <u/>
        <sz val="12"/>
        <rFont val="Arial"/>
        <family val="2"/>
        <charset val="204"/>
      </rPr>
      <t xml:space="preserve">                   </t>
    </r>
  </si>
  <si>
    <r>
      <t xml:space="preserve">Распределение
бюджетных ассигнований  по разделам, подразделам, целевым статьям  непрограммных направлений деятельности, группам видов расходов  классификации расходов бюджета муниципального района "Ленский район" на 2025 год и плановый период 2026 и 2027 годов
</t>
    </r>
    <r>
      <rPr>
        <sz val="12"/>
        <rFont val="Arial"/>
        <family val="2"/>
        <charset val="204"/>
      </rPr>
      <t>(без федеральных и республиканских средств)</t>
    </r>
  </si>
  <si>
    <t>Рз</t>
  </si>
  <si>
    <t>Пр</t>
  </si>
  <si>
    <t>ЦСР</t>
  </si>
  <si>
    <t>ВР</t>
  </si>
  <si>
    <t>Всего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</si>
  <si>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</si>
  <si>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</si>
  <si>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</si>
  <si>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</si>
  <si>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</t>
  </si>
  <si>
    <t>9900000000</t>
  </si>
  <si>
    <t>Руководство и управление в сфере установленных функций органов местного самоуправления</t>
  </si>
  <si>
    <t>9910000000</t>
  </si>
  <si>
    <t>Глава муниципального образования</t>
  </si>
  <si>
    <t>9910011600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</si>
  <si>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</si>
  <si>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</si>
  <si>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</si>
  <si>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</si>
  <si>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Председатель представительного органа муниципального образования</t>
  </si>
  <si>
    <t>9910011710</t>
  </si>
  <si>
    <t>Депутаты представительного органа муниципального образования</t>
  </si>
  <si>
    <t>9910011720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</si>
  <si>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</si>
  <si>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</si>
  <si>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</si>
  <si>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</si>
  <si>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Расходы на обеспечение деятельности (оказание услуг) муниципальных учреждений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</si>
  <si>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</si>
  <si>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</si>
  <si>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Расходы на содержание органов местного самоуправления</t>
  </si>
  <si>
    <t>9910011410</t>
  </si>
  <si>
    <t>Социальное обеспечение и иные выплаты населению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</si>
  <si>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</si>
  <si>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</si>
  <si>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</si>
  <si>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Контрольно-счетная палата муниципального образования
</t>
  </si>
  <si>
    <t>9910011740</t>
  </si>
  <si>
    <t>Обеспечение проведения выборов и референдумов</t>
  </si>
  <si>
    <t>07</t>
  </si>
  <si>
    <t>Проведение выборов и референдумов</t>
  </si>
  <si>
    <t>9930000000</t>
  </si>
  <si>
    <t>Проведение выборов и референдумов депутатов</t>
  </si>
  <si>
    <t>9930010010</t>
  </si>
  <si>
    <t>Резервные фонды</t>
  </si>
  <si>
    <t>11</t>
  </si>
  <si>
    <t>Прочие непрограммные расходы</t>
  </si>
  <si>
    <t>9950000000</t>
  </si>
  <si>
    <t>Резервный фонд местной администрации</t>
  </si>
  <si>
    <t>9950071100</t>
  </si>
  <si>
    <t>Другие общегосударственные вопросы</t>
  </si>
  <si>
    <t>13</t>
  </si>
  <si>
    <t>Предоставление субсидий бюджетным, автономным учреждениям и иным некоммерческим организациям</t>
  </si>
  <si>
    <t>600</t>
  </si>
  <si>
    <t>Выполнение других обязательств муниципальных образований</t>
  </si>
  <si>
    <t>9950091019</t>
  </si>
  <si>
    <t>Единовременная выплата к знаку отличия "За заслуги перед Ленским районом"</t>
  </si>
  <si>
    <t>99500Р1012</t>
  </si>
  <si>
    <t>Резервирование средств на обеспечение отдельных мероприятий по решению вопросов местного значения</t>
  </si>
  <si>
    <t>9950091026</t>
  </si>
  <si>
    <t>НАЦИОНАЛЬНАЯ БЕЗОПАСНОСТЬ И ПРАВООХРАНИТЕЛЬНАЯ ДЕЯТЕЛЬНОСТЬ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</si>
  <si>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</si>
  <si>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10</t>
  </si>
  <si>
    <t>Расходы по предупреждению и ликвидации последствий чрезвычайных ситуаций и стихийных бедствий природного и техногенного характера</t>
  </si>
  <si>
    <t>9950091003</t>
  </si>
  <si>
    <t>Расходы по обеспечению противопожарной и антитеррористической безопасности</t>
  </si>
  <si>
    <t>9950091004</t>
  </si>
  <si>
    <t>НАЦИОНАЛЬНАЯ ЭКОНОМИКА</t>
  </si>
  <si>
    <t>Общеэкономические вопросы</t>
  </si>
  <si>
    <t>Сельское хозяйство и рыболовство</t>
  </si>
  <si>
    <t>05</t>
  </si>
  <si>
    <t>9910022001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</si>
  <si>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</si>
  <si>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</si>
  <si>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</si>
  <si>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</si>
  <si>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Расходы в области жилищно-коммунального хозяйства</t>
  </si>
  <si>
    <t>9950091009</t>
  </si>
  <si>
    <t>Благоустройство</t>
  </si>
  <si>
    <t>Расходы по благоустройству</t>
  </si>
  <si>
    <t>9950091011</t>
  </si>
  <si>
    <t>ОБРАЗОВАНИЕ</t>
  </si>
  <si>
    <t>Дошкольное образование</t>
  </si>
  <si>
    <t>Общее образование</t>
  </si>
  <si>
    <t>Капитальные вложения в объекты государственной (муниципальной) собственности</t>
  </si>
  <si>
    <t>Расходы на капитальное строительство и на обеспечение капитального строительства объектов собственности муниципальных образований , не включенные в муниципальные программы</t>
  </si>
  <si>
    <t>9950091023</t>
  </si>
  <si>
    <t>Профессиональная подготовка, переподготовка и повышение квалификации</t>
  </si>
  <si>
    <t xml:space="preserve">Руководство и управление в сфере установленных функций органов местного самоуправления </t>
  </si>
  <si>
    <t>Другие вопросы в области образования</t>
  </si>
  <si>
    <t>09</t>
  </si>
  <si>
    <t>КУЛЬТУРА,  КИНЕМАТОГРАФИЯ</t>
  </si>
  <si>
    <t>08</t>
  </si>
  <si>
    <t>Другие вопросы в области культуры, кинематографии</t>
  </si>
  <si>
    <t>Расходы в области культурно-досуговой деятельности</t>
  </si>
  <si>
    <t>9950091013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</si>
  <si>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</si>
  <si>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</si>
  <si>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муниципального образования «Ленский район»</t>
  </si>
  <si>
    <t>99500Р1010</t>
  </si>
  <si>
    <t>Социальное обеспечение населения</t>
  </si>
  <si>
    <t>Расходы в области социального обеспечения населения</t>
  </si>
  <si>
    <t>9950091012</t>
  </si>
  <si>
    <t>Капитальные вложения в объекты 
государственной (муниципальной) собственности</t>
  </si>
  <si>
    <t>400</t>
  </si>
  <si>
    <t>Охрана семьи и детства</t>
  </si>
  <si>
    <t>Другие вопросы в области социальной политики</t>
  </si>
  <si>
    <t>Ежемесячное денежное вознаграждение Почетным гражданам Ленского района</t>
  </si>
  <si>
    <t>99500Р1011</t>
  </si>
  <si>
    <t>ФИЗИЧЕСКАЯ КУЛЬТУРА И СПОРТ</t>
  </si>
  <si>
    <t>Физическая культура</t>
  </si>
  <si>
    <t>Расходы в области спорта и физической культуры</t>
  </si>
  <si>
    <t>9950091014</t>
  </si>
  <si>
    <t>ОБСЛУЖИВАНИЕ ГОСУДАРСТВЕННОГО И МУНИЦИПАЛЬНОГО ДОЛГА</t>
  </si>
  <si>
    <t>00</t>
  </si>
  <si>
    <t>Обслуживание государственного внутреннего и муниципального долга</t>
  </si>
  <si>
    <t>Обслуживание муниципального долга</t>
  </si>
  <si>
    <t>9950091015</t>
  </si>
  <si>
    <t>Обслуживание государственного (муниципального) долга</t>
  </si>
  <si>
    <t>700</t>
  </si>
  <si>
    <t>МЕЖБЮДЖЕТНЫЕ ТРАНСФЕРТЫ ОБЩЕГО ХАРАКТЕРА БЮДЖЕТАМ СУБЪЕКТОВ РОССИЙСКОЙ ФЕДЕРАЦИИ И МУНИЦИПАЛЬНЫХ ОБРАЗОВАНИЙ</t>
  </si>
  <si>
    <t>14</t>
  </si>
  <si>
    <t>Прочие межбюджетные трансферты общего характера</t>
  </si>
  <si>
    <t>Межбюджетные трансферты</t>
  </si>
  <si>
    <t>9960000000</t>
  </si>
  <si>
    <t>Субсидии, передаваемые в государственный бюджет  (отрицательный трансферт)</t>
  </si>
  <si>
    <t>9960088300</t>
  </si>
  <si>
    <t>500</t>
  </si>
  <si>
    <t>Иные  межбюджетные трансферты за счет местного бюджета</t>
  </si>
  <si>
    <t xml:space="preserve">  №                                </t>
  </si>
  <si>
    <r>
      <t xml:space="preserve">Распределение бюджетных ассигнований по разделам, подразделам, целевым статьям, группам видов расходов классификации расходов бюджета муниципального района "Ленский район" на 2025 год и плановый период 2026 и 2027 годов
</t>
    </r>
    <r>
      <rPr>
        <sz val="12"/>
        <rFont val="Arial"/>
        <family val="2"/>
        <charset val="204"/>
      </rPr>
      <t>(без федеральных и республиканских средств)</t>
    </r>
    <r>
      <rPr>
        <b/>
        <sz val="12"/>
        <rFont val="Arial"/>
        <family val="2"/>
        <charset val="204"/>
      </rPr>
      <t xml:space="preserve">
</t>
    </r>
  </si>
  <si>
    <t>ВСЕГО</t>
  </si>
  <si>
    <t>Резервные фонды местных администраций</t>
  </si>
  <si>
    <t>Обеспечение качественным жильем и повышение качества жилищно-коммунальных услуг в Ленском районе</t>
  </si>
  <si>
    <t>6100000000</t>
  </si>
  <si>
    <t xml:space="preserve">Ведомственный проект «Градостроительная деятельность, развитие и освоение территорий Ленского района» </t>
  </si>
  <si>
    <t>6130000000</t>
  </si>
  <si>
    <t>Развитие жилищного фонда муниципального района "Ленский район"</t>
  </si>
  <si>
    <t>Ведомственный проект " Формирование муниципального жилищного фонда для отдельных категорий граждан"</t>
  </si>
  <si>
    <t>Управление муниципальной собственностью МР "Ленский район" РС (Я)</t>
  </si>
  <si>
    <t>7300000000</t>
  </si>
  <si>
    <t>Ведомственные проекты</t>
  </si>
  <si>
    <t>7330000000</t>
  </si>
  <si>
    <t>Ведомственный проект "Управление недвижимостью"</t>
  </si>
  <si>
    <t>Ведомственный проект "Управление земельными ресурсами"</t>
  </si>
  <si>
    <t>Комплексы процессных мероприятий</t>
  </si>
  <si>
    <t>7340000000</t>
  </si>
  <si>
    <t>Развитие сельского хозяйства и регулирование рынков сельскохозяйственной продукции, сырья и продовольствия Ленского района Республики Саха (Якутия)</t>
  </si>
  <si>
    <t>6700000000</t>
  </si>
  <si>
    <t>Ведомственный проект «Развитие отраслей агропромышленного комплекса Ленского района»</t>
  </si>
  <si>
    <t>6730000000</t>
  </si>
  <si>
    <t>6740000000</t>
  </si>
  <si>
    <t>Транспорт</t>
  </si>
  <si>
    <t>Развитие транспортного комплекса муниципального района  «Ленский район»</t>
  </si>
  <si>
    <t>6000000000</t>
  </si>
  <si>
    <t>Ведомственный проект «Развитие маршрутной сети и инфраструктуры пассажирского транспорта»</t>
  </si>
  <si>
    <t>6030000000</t>
  </si>
  <si>
    <t>Дорожное хозяйство (дорожные фонды)</t>
  </si>
  <si>
    <t>Развитие транспортного комплекса муниципального образования  «Ленский район»</t>
  </si>
  <si>
    <t>Ведомственный проект «Дорожное хозяйство</t>
  </si>
  <si>
    <t>6040000000</t>
  </si>
  <si>
    <t>Развитие  предпринимательства  Ленского района</t>
  </si>
  <si>
    <t>6800000000</t>
  </si>
  <si>
    <t>Ведомственный проект «Создание благоприятных условий для развития предпринимательства»</t>
  </si>
  <si>
    <t>6830000000</t>
  </si>
  <si>
    <t>6840000000</t>
  </si>
  <si>
    <t>ОХРАНА ОКРУЖАЮЩЕЙ СРЕДЫ</t>
  </si>
  <si>
    <t>Охрана объектов растительного и животного мира и среды их обитания</t>
  </si>
  <si>
    <t>Охрана окружающей среды  и природных ресурсов в  Ленском  районе</t>
  </si>
  <si>
    <t>Ведомственный проект "Сохранение качества окружающей среды и улучшение экологической ситуации в районе"</t>
  </si>
  <si>
    <t xml:space="preserve">Развитие образования в Ленском районе </t>
  </si>
  <si>
    <t>5800000000</t>
  </si>
  <si>
    <t>5840000000</t>
  </si>
  <si>
    <t xml:space="preserve">Региональный проект «Патриотическое воспитание граждан», входящий в национальный проект «Образование»
</t>
  </si>
  <si>
    <t>5810000000</t>
  </si>
  <si>
    <t>Региональные проекты, не входящие в национальные проекты</t>
  </si>
  <si>
    <t>5820000000</t>
  </si>
  <si>
    <t>Управление муниципальной собственностью МО "Ленский район" РС (Я)</t>
  </si>
  <si>
    <t>Дополнительное образование детей</t>
  </si>
  <si>
    <t xml:space="preserve">Развитие культуры Ленского района </t>
  </si>
  <si>
    <t>5000000000</t>
  </si>
  <si>
    <t>Ведомственный проект "Воспитание и дополнительное образование"</t>
  </si>
  <si>
    <t>5030000000</t>
  </si>
  <si>
    <t>'Комплексы процессных мероприятий</t>
  </si>
  <si>
    <t>5040000000</t>
  </si>
  <si>
    <t>Реализация молодежной политики, патриотического воспитания граждан и развитие гражданского общества  в Ленском районе</t>
  </si>
  <si>
    <t>5200000000</t>
  </si>
  <si>
    <t>5240000000</t>
  </si>
  <si>
    <t>Развитие физической культуры и спорта в Ленском районе</t>
  </si>
  <si>
    <t>5700000000</t>
  </si>
  <si>
    <t>5740000000</t>
  </si>
  <si>
    <t xml:space="preserve">Молодежная политика </t>
  </si>
  <si>
    <t>5230000000</t>
  </si>
  <si>
    <t>Ведомственный проект «Создание условий для развития потенциала подрастающего поколения, молодежи»</t>
  </si>
  <si>
    <t>Ведомственный проект «Воспитание патриотизма у граждан – национальная идея государства»</t>
  </si>
  <si>
    <t>Ведомственный проект  «Мотивирование населения на ведение трезвого здорового образа жизни»</t>
  </si>
  <si>
    <t>5830000000</t>
  </si>
  <si>
    <t>Ведомственный проект «Развитие системы поддержки талантливых детей»</t>
  </si>
  <si>
    <t>Ведомственный проект «Организация и обеспечение отдыха и оздоровления детей»</t>
  </si>
  <si>
    <t>Ведомственный проект «Развитие педагогического потенциала»</t>
  </si>
  <si>
    <t>Ведомственный проект «Поощрение лучших педагогических работников»</t>
  </si>
  <si>
    <t>КУЛЬТУРА, КИНЕМАТОГРАФИЯ</t>
  </si>
  <si>
    <t>Культура</t>
  </si>
  <si>
    <t>Региональные проекты, входящие в национальные проекты</t>
  </si>
  <si>
    <t>5010000000</t>
  </si>
  <si>
    <t>Ведомственный проект «Обеспечение прав граждан на участие в культурной жизни»</t>
  </si>
  <si>
    <t>Ведомственный проект "Создание условий для сохранения и развития культуры в поселениях, посредством внедрения новых технологий и строительства современных зданий"</t>
  </si>
  <si>
    <t>Ведомственный проект "Сохранение культурного и исторического наследия, расширение доступа населения к культурным ценностям и информации"</t>
  </si>
  <si>
    <t>Комплексное развитие сельских территорий</t>
  </si>
  <si>
    <t>6500000000</t>
  </si>
  <si>
    <t>6530000000</t>
  </si>
  <si>
    <t>Здравоохранение</t>
  </si>
  <si>
    <t>Другие вопросы в области здравоохранения</t>
  </si>
  <si>
    <t xml:space="preserve">Создание условий для оказания медицинской помощи населению и охраны здоровья граждан Ленского района </t>
  </si>
  <si>
    <t>5600000000</t>
  </si>
  <si>
    <t>Ведомственный проект "Создание условий для сохранения и укрепления здоровья человека "</t>
  </si>
  <si>
    <t>5630000000</t>
  </si>
  <si>
    <t>Социальная поддержка граждан Ленского района</t>
  </si>
  <si>
    <t>5500000000</t>
  </si>
  <si>
    <t>5540000000</t>
  </si>
  <si>
    <t>Ведомственный проект «Содействие развитию гражданского общества»</t>
  </si>
  <si>
    <t xml:space="preserve">Ведомственные проекты
« Обеспечение граждан доступным и комфортным жильем» 
</t>
  </si>
  <si>
    <t>6140000000</t>
  </si>
  <si>
    <t>Комплекс процессных мероприятий</t>
  </si>
  <si>
    <t>Ведомственный проект  «Семейная политика»</t>
  </si>
  <si>
    <t>Ведомственный проект «Реализация мер по социальной поддержке и по обеспечению безопасных условий труда»</t>
  </si>
  <si>
    <t>5530000000</t>
  </si>
  <si>
    <t xml:space="preserve">Профилактика правонарушений в Ленском районе </t>
  </si>
  <si>
    <t>5400000000</t>
  </si>
  <si>
    <t>Ведомственный проект «Повышение эффективности работы в сфере профилактики правонарушений»</t>
  </si>
  <si>
    <t>5430000000</t>
  </si>
  <si>
    <t>Ведомственный проект «Спорт доступный каждому»</t>
  </si>
  <si>
    <t>5730000000</t>
  </si>
  <si>
    <t>Спорт высших достижений</t>
  </si>
  <si>
    <t>Приложение № 6</t>
  </si>
  <si>
    <t xml:space="preserve">Ведомственная структура расходов  бюджета муниципального района "Ленский район" на 2025 год и плановый период на 2026 и 2027 годов 
(без федеральных и республиканских средств)
</t>
  </si>
  <si>
    <t>Вед</t>
  </si>
  <si>
    <t>Администрация муниципального района"Ленский район" Республики Саха (Якутия)</t>
  </si>
  <si>
    <t>Подготовка документов территориального планирования муниципальных образований</t>
  </si>
  <si>
    <t>Разработка проектов развития общественной инфраструктуры в целях развития и освоения территорий</t>
  </si>
  <si>
    <t>Строительство 37-квартирного жилого дома в г.Ленске Ленского района</t>
  </si>
  <si>
    <t>61300П4022</t>
  </si>
  <si>
    <t>Формирование муниципальной собственности на объекты капитального строительства</t>
  </si>
  <si>
    <t>7330010001</t>
  </si>
  <si>
    <t xml:space="preserve">Учет и мониторинг муниципальной собственности </t>
  </si>
  <si>
    <t>7330010002</t>
  </si>
  <si>
    <t>Оценка имущества для принятия управленческих решений</t>
  </si>
  <si>
    <t>7330010003</t>
  </si>
  <si>
    <t>Страхование объектов муниципальной собственности</t>
  </si>
  <si>
    <t>7330010004</t>
  </si>
  <si>
    <t>Снос объектов, непригодных для дальнейшей эксплуатации</t>
  </si>
  <si>
    <t>7330010005</t>
  </si>
  <si>
    <t>Содержание муниципального жилищного фонда</t>
  </si>
  <si>
    <t>7330010006</t>
  </si>
  <si>
    <t>Содержание, текущий и капитальный ремонт нежилых помещений</t>
  </si>
  <si>
    <t>7330010007</t>
  </si>
  <si>
    <t>Оценка земельных участков</t>
  </si>
  <si>
    <t>7330010021</t>
  </si>
  <si>
    <t>Организация учета использования земель</t>
  </si>
  <si>
    <t>7330010022</t>
  </si>
  <si>
    <t>Проведение комплексных кадастровых работ на территориях населенных пунктов</t>
  </si>
  <si>
    <t>7330010024</t>
  </si>
  <si>
    <t>7340022001</t>
  </si>
  <si>
    <t>Развитие растиеневодства</t>
  </si>
  <si>
    <t>6730010010</t>
  </si>
  <si>
    <t>Поддержка табунного коневодства</t>
  </si>
  <si>
    <t>Поддержка скотоводства</t>
  </si>
  <si>
    <t>6730010053</t>
  </si>
  <si>
    <t>Развитие скороспелых отраслей животноводства и пчеловодства</t>
  </si>
  <si>
    <t>Софинансирование реализации мероприятий муниципальных программ (подпрограмм) развития кормопроизводства</t>
  </si>
  <si>
    <t>67300S2690</t>
  </si>
  <si>
    <t>Руководство и управление в сфере установленных функций</t>
  </si>
  <si>
    <t>Развитие транспортного комплекса муниципального района «Ленский район»</t>
  </si>
  <si>
    <t>Организация пассажирских перевозок внутри муниципального образования водным транспортом</t>
  </si>
  <si>
    <t>6030010060</t>
  </si>
  <si>
    <t>Обеспечение транспортной доступности на социально значимых внутриулусных авиалиниях</t>
  </si>
  <si>
    <t>603001000С</t>
  </si>
  <si>
    <t>Содержание, текущий и капитальный ремонт автомобильных дорог общего пользования местного значения</t>
  </si>
  <si>
    <t xml:space="preserve">6030010030 </t>
  </si>
  <si>
    <t>Софинансирование расходных обязательств местных бюджетов, связанных с капитальным ремонтом автомобильных дорог общего пользования местного значения муниципальных районов (за счет средств МБ)</t>
  </si>
  <si>
    <t xml:space="preserve">60400S2120 </t>
  </si>
  <si>
    <t>Субсидии на оказание поддержки субъектов малого предпринимательства</t>
  </si>
  <si>
    <t>6830010001</t>
  </si>
  <si>
    <t>Предоставление грантов начинающим субъектам малого предпринимательства</t>
  </si>
  <si>
    <t>683001000Г</t>
  </si>
  <si>
    <t>Поддержка бизнес-инкубаторов</t>
  </si>
  <si>
    <t>6830010010</t>
  </si>
  <si>
    <t>Субсидирование части расходов субъектов малого и среднего предпринимательства, занятых производством местной продукции</t>
  </si>
  <si>
    <t>6830010020</t>
  </si>
  <si>
    <t>Мероприятия, направленные на развитие малого и среднего предпринимательства (конференции, семинары, круглые столы, совещания и др.)</t>
  </si>
  <si>
    <t>6830010040</t>
  </si>
  <si>
    <t>6840022001</t>
  </si>
  <si>
    <t>Организация мероприятий по охране окружающей среды</t>
  </si>
  <si>
    <t>Обеспечение функционирования особо охраняемых природных территорий в муниципальных образованиях</t>
  </si>
  <si>
    <t>Изготовление и выпуск рекламно-информационных материалов: буклеты, плакаты, баннеры</t>
  </si>
  <si>
    <t>Организация и проведение акций и конкурсов</t>
  </si>
  <si>
    <t>Расходы на обеспечение деятельности (оказание услуг) муниципальных дошкольных учреждений</t>
  </si>
  <si>
    <t>Обеспечение деятельности советников директора по воспитанию и взаимодействию с детскими общественными объединениями в образовательных организациях</t>
  </si>
  <si>
    <t>581Ю651790</t>
  </si>
  <si>
    <t>Реализация мероприятий по модернизации школьных систем образования</t>
  </si>
  <si>
    <t>581Ю457500</t>
  </si>
  <si>
    <t>Расходы на обеспечение деятельности (оказание услуг) муниципальных общеобразовательных учреждений</t>
  </si>
  <si>
    <t>Обеспечение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</si>
  <si>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58403L3040</t>
  </si>
  <si>
    <t>Модернизация муниципальных детских школ искусств по видам искусств</t>
  </si>
  <si>
    <t>Расходы на обеспечение деятельности (оказание услуг) муниципальных учреждений (образовательные учреждения в сфере культуры и искусства)</t>
  </si>
  <si>
    <t>5040022004</t>
  </si>
  <si>
    <t>Расходы на обеспечение деятельности (оказание услуг) муниципальных учреждений дополнительного образования</t>
  </si>
  <si>
    <t>5840022003</t>
  </si>
  <si>
    <t>Расходы на обеспечение деятельности (оказание услуг) муниципальных учреждений (библиотеки)</t>
  </si>
  <si>
    <t>5040022001</t>
  </si>
  <si>
    <t>Расходы на обеспечение деятельности (оказание услуг) муниципальных управлений культур</t>
  </si>
  <si>
    <t>5040022005</t>
  </si>
  <si>
    <t>Расходы на обеспечение деятельности (оказание услуг) муниципальных управлений образования</t>
  </si>
  <si>
    <t>5840022000</t>
  </si>
  <si>
    <t xml:space="preserve">Организация мероприятий в области молодежной политики </t>
  </si>
  <si>
    <t>Создание телевизионных и радиовещательных передач, рубрик в средствах массовой информации и печатной, кино- и видеопродукции по направлениям  молодежной политики</t>
  </si>
  <si>
    <t>Организация профориентационной работы среди молодежи и дальнейшее трудоустройство</t>
  </si>
  <si>
    <t>Поддержка проектов молодых талантов</t>
  </si>
  <si>
    <t>Реализации социально-психологических мероприятий по предупреждению асоциальных явлений в молодежной среде</t>
  </si>
  <si>
    <t>Мероприятия патриотической направленности</t>
  </si>
  <si>
    <t>5230010003</t>
  </si>
  <si>
    <t>Формирование здорового образа жизни</t>
  </si>
  <si>
    <t>Развитие системы поддержки талантливых детей</t>
  </si>
  <si>
    <t>Организация и обеспечение отдыха детей и их оздоровления - Детская оздоровительная база "Алмаз"</t>
  </si>
  <si>
    <t>5830010042</t>
  </si>
  <si>
    <t>Развитие педагогического потенциала</t>
  </si>
  <si>
    <t>5830010060</t>
  </si>
  <si>
    <t>Поощрение лучших педагогических работников</t>
  </si>
  <si>
    <t>5830010130</t>
  </si>
  <si>
    <t>58400S2010</t>
  </si>
  <si>
    <t>Культурно-массовые и информационно-просветительские мероприятия</t>
  </si>
  <si>
    <t>5030010000</t>
  </si>
  <si>
    <t>Развитие и гармонизация межнациональных и межконфессиональных отношений</t>
  </si>
  <si>
    <t>5030010090</t>
  </si>
  <si>
    <t>Строительство объекта "Дом культуры в селе Беченча"</t>
  </si>
  <si>
    <t>50300П4012</t>
  </si>
  <si>
    <t>Строительство объекта "Культурно-спортивный комплекс в селе Южная Нюя"</t>
  </si>
  <si>
    <t>50300П4013</t>
  </si>
  <si>
    <t>Техническое оснащение муниципальных музее</t>
  </si>
  <si>
    <t>5030010060</t>
  </si>
  <si>
    <t>Расходы на обеспечение деятельности (оказание услуг) муниципальных учреждений (музеи)</t>
  </si>
  <si>
    <t>5040022002</t>
  </si>
  <si>
    <t>Создание условий для оказания медицинской помощи населению на территории муниципального образования</t>
  </si>
  <si>
    <t>5630010020</t>
  </si>
  <si>
    <t>Иные социальные выплаты отдельным категориям граждан по муниципальным правовым актам муниципальных образований</t>
  </si>
  <si>
    <t xml:space="preserve">Организация мероприятий в области развития гражданского общества </t>
  </si>
  <si>
    <t>Субсидии из местного бюджета на поддержку социально ориентированным некоммерческим организациям</t>
  </si>
  <si>
    <t>Поддержка на конкурсной основе территориальных общественных самоуправлений (за счет средств МБ)</t>
  </si>
  <si>
    <t>52300S5120</t>
  </si>
  <si>
    <t>Обеспечение жильем работников муниципальной бюджетной сферы</t>
  </si>
  <si>
    <t>6130010011</t>
  </si>
  <si>
    <t>Предоставление социальных выплат работникам бюджетной сферы на повышение качества жилищно-бытовых услуг</t>
  </si>
  <si>
    <t>6140010030</t>
  </si>
  <si>
    <t>Приобретение жилых помещений</t>
  </si>
  <si>
    <t>6130010100</t>
  </si>
  <si>
    <t>Частичная компенсация затрат по аренде жилых помещений для работников бюджетной сферы</t>
  </si>
  <si>
    <t>6140010040</t>
  </si>
  <si>
    <t xml:space="preserve">Популяризация семейных ценностей и реализация мероприятий в области семейной и демографической политики по улучшению положения семей, детей и женщин, повышению ответственного родительства </t>
  </si>
  <si>
    <t>Организация жизнеустройства детей сирот, детей, оставшихся без попечения родителей, недееспособных граждан</t>
  </si>
  <si>
    <t>Реализация мероприятий по обеспечению жильем молодых семей</t>
  </si>
  <si>
    <t>61300L4970</t>
  </si>
  <si>
    <t>Организация и проведение профилактических мероприятий</t>
  </si>
  <si>
    <t>Информационное обеспечение профилактических мероприятий</t>
  </si>
  <si>
    <t>Организация профилактических мероприятий по пропаганде безопасности дорожного движения</t>
  </si>
  <si>
    <t>Совершенствование системы управления охраной труда. Информационное обеспечение и пропаганда охраны труда. Создание мотивации к безопасному труду, формирование культуры охраны труда</t>
  </si>
  <si>
    <t>701</t>
  </si>
  <si>
    <t>Единовременная выплата врачам, прибывшим для работы в ГБУ РС(Я) "Ленская ЦРБ"</t>
  </si>
  <si>
    <t>5630010030</t>
  </si>
  <si>
    <t>Организация и проведение физкультурно-оздоровительных и спортивно-массовых мероприятий</t>
  </si>
  <si>
    <t>Подготовка и участие в республиканских, российских и международных соревнованиях</t>
  </si>
  <si>
    <t>Развитие адаптивной физической культуры спорта</t>
  </si>
  <si>
    <t>Приложение № 8</t>
  </si>
  <si>
    <t>Приложение № 7</t>
  </si>
  <si>
    <t>к решеню  Районного</t>
  </si>
  <si>
    <r>
      <t xml:space="preserve">от "  " </t>
    </r>
    <r>
      <rPr>
        <u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2025 г.</t>
    </r>
  </si>
  <si>
    <t xml:space="preserve">   от "  "         2025  г.</t>
  </si>
  <si>
    <t>к  решения Районного</t>
  </si>
  <si>
    <t>Предоставление бюджетных кредитов юридическим лицам из бюджета муниципального района "Ленский район" в валюте Российской Федерации на  закупки нефтепродуктов и щепы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</si>
</sst>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000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 Cyr"/>
      <charset val="204"/>
    </font>
    <font>
      <sz val="10"/>
      <color rgb="FF000000"/>
      <name val="Arial Cyr"/>
      <family val="2"/>
    </font>
    <font>
      <b/>
      <sz val="12"/>
      <color rgb="FFFF0000"/>
      <name val="Arial"/>
      <family val="2"/>
      <charset val="204"/>
    </font>
    <font>
      <b/>
      <sz val="10"/>
      <color rgb="FF000000"/>
      <name val="Arial Cyr"/>
      <family val="2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 Cyr"/>
    </font>
    <font>
      <sz val="12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family val="2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i/>
      <sz val="11"/>
      <name val="Calibri"/>
      <family val="2"/>
      <charset val="204"/>
    </font>
    <font>
      <b/>
      <sz val="10"/>
      <name val="Arial"/>
      <family val="2"/>
      <charset val="204"/>
    </font>
    <font>
      <i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2"/>
      <name val="Arial Cyr"/>
      <charset val="204"/>
    </font>
    <font>
      <sz val="11"/>
      <name val="Calibri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/>
    <xf numFmtId="49" fontId="6" fillId="0" borderId="2">
      <alignment horizontal="center" vertical="top" shrinkToFit="1"/>
    </xf>
    <xf numFmtId="49" fontId="8" fillId="0" borderId="2">
      <alignment horizontal="left" vertical="top" shrinkToFit="1"/>
    </xf>
    <xf numFmtId="0" fontId="6" fillId="0" borderId="2">
      <alignment horizontal="center" vertical="center" wrapText="1"/>
    </xf>
    <xf numFmtId="0" fontId="5" fillId="0" borderId="0"/>
    <xf numFmtId="0" fontId="5" fillId="0" borderId="0"/>
    <xf numFmtId="0" fontId="5" fillId="0" borderId="0"/>
    <xf numFmtId="4" fontId="6" fillId="0" borderId="2">
      <alignment horizontal="right" vertical="top" shrinkToFi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4" fontId="8" fillId="2" borderId="2">
      <alignment horizontal="right" vertical="top" shrinkToFit="1"/>
    </xf>
    <xf numFmtId="1" fontId="14" fillId="0" borderId="2">
      <alignment horizontal="center" vertical="top" shrinkToFit="1"/>
    </xf>
    <xf numFmtId="0" fontId="6" fillId="0" borderId="2">
      <alignment horizontal="left" vertical="top" wrapText="1"/>
    </xf>
    <xf numFmtId="49" fontId="6" fillId="0" borderId="2">
      <alignment horizontal="center" vertical="top" shrinkToFit="1"/>
    </xf>
    <xf numFmtId="0" fontId="6" fillId="0" borderId="2">
      <alignment horizontal="left" vertical="top" wrapText="1"/>
    </xf>
    <xf numFmtId="0" fontId="1" fillId="3" borderId="0"/>
    <xf numFmtId="1" fontId="6" fillId="0" borderId="2">
      <alignment horizontal="center" vertical="top" shrinkToFit="1"/>
    </xf>
    <xf numFmtId="0" fontId="16" fillId="0" borderId="0"/>
    <xf numFmtId="0" fontId="14" fillId="0" borderId="2">
      <alignment horizontal="left" vertical="top" wrapText="1"/>
    </xf>
    <xf numFmtId="43" fontId="18" fillId="0" borderId="0" applyFont="0" applyFill="0" applyBorder="0" applyAlignment="0" applyProtection="0"/>
    <xf numFmtId="0" fontId="19" fillId="4" borderId="0" applyNumberFormat="0" applyBorder="0" applyAlignment="0" applyProtection="0"/>
  </cellStyleXfs>
  <cellXfs count="320">
    <xf numFmtId="0" fontId="0" fillId="0" borderId="0" xfId="0"/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right" vertical="top" shrinkToFit="1"/>
      <protection locked="0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/>
    <xf numFmtId="4" fontId="9" fillId="0" borderId="1" xfId="0" applyNumberFormat="1" applyFont="1" applyBorder="1" applyAlignment="1">
      <alignment horizontal="right" wrapText="1"/>
    </xf>
    <xf numFmtId="0" fontId="10" fillId="0" borderId="0" xfId="0" applyFont="1"/>
    <xf numFmtId="4" fontId="12" fillId="0" borderId="1" xfId="0" applyNumberFormat="1" applyFont="1" applyBorder="1"/>
    <xf numFmtId="3" fontId="11" fillId="0" borderId="0" xfId="0" applyNumberFormat="1" applyFont="1"/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vertical="top"/>
    </xf>
    <xf numFmtId="0" fontId="10" fillId="0" borderId="1" xfId="0" applyFont="1" applyBorder="1"/>
    <xf numFmtId="0" fontId="11" fillId="0" borderId="1" xfId="0" applyFont="1" applyBorder="1" applyAlignment="1">
      <alignment horizontal="center" wrapText="1" shrinkToFit="1"/>
    </xf>
    <xf numFmtId="0" fontId="11" fillId="0" borderId="1" xfId="0" applyFont="1" applyBorder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Fill="1" applyAlignment="1">
      <alignment vertical="top"/>
    </xf>
    <xf numFmtId="0" fontId="10" fillId="0" borderId="1" xfId="0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2" fillId="0" borderId="1" xfId="16" applyFont="1" applyFill="1" applyBorder="1" applyAlignment="1">
      <alignment horizontal="left" vertical="top" shrinkToFit="1"/>
    </xf>
    <xf numFmtId="0" fontId="2" fillId="0" borderId="1" xfId="16" applyFont="1" applyFill="1" applyBorder="1" applyAlignment="1">
      <alignment horizontal="left" vertical="top" wrapText="1"/>
    </xf>
    <xf numFmtId="4" fontId="2" fillId="0" borderId="1" xfId="16" applyNumberFormat="1" applyFont="1" applyFill="1" applyBorder="1" applyAlignment="1" applyProtection="1">
      <alignment horizontal="right" vertical="top" shrinkToFit="1"/>
      <protection locked="0"/>
    </xf>
    <xf numFmtId="0" fontId="3" fillId="0" borderId="1" xfId="16" applyFont="1" applyFill="1" applyBorder="1" applyAlignment="1">
      <alignment vertical="top" wrapText="1"/>
    </xf>
    <xf numFmtId="0" fontId="3" fillId="0" borderId="1" xfId="16" applyFont="1" applyFill="1" applyBorder="1" applyAlignment="1">
      <alignment horizontal="justify" vertical="top" wrapText="1"/>
    </xf>
    <xf numFmtId="4" fontId="4" fillId="0" borderId="0" xfId="0" applyNumberFormat="1" applyFont="1" applyFill="1" applyAlignment="1">
      <alignment vertical="top"/>
    </xf>
    <xf numFmtId="0" fontId="3" fillId="0" borderId="1" xfId="16" applyFont="1" applyBorder="1" applyAlignment="1">
      <alignment vertical="top" wrapText="1"/>
    </xf>
    <xf numFmtId="0" fontId="3" fillId="0" borderId="1" xfId="16" applyFont="1" applyBorder="1" applyAlignment="1">
      <alignment horizontal="justify" vertical="top" wrapText="1"/>
    </xf>
    <xf numFmtId="0" fontId="2" fillId="0" borderId="1" xfId="16" applyFont="1" applyFill="1" applyBorder="1" applyAlignment="1">
      <alignment vertical="top" wrapText="1"/>
    </xf>
    <xf numFmtId="0" fontId="2" fillId="0" borderId="1" xfId="16" applyFont="1" applyFill="1" applyBorder="1" applyAlignment="1">
      <alignment horizontal="justify" vertical="top" wrapText="1"/>
    </xf>
    <xf numFmtId="4" fontId="7" fillId="0" borderId="0" xfId="0" applyNumberFormat="1" applyFont="1" applyFill="1" applyAlignment="1">
      <alignment vertical="top"/>
    </xf>
    <xf numFmtId="49" fontId="3" fillId="0" borderId="1" xfId="16" applyNumberFormat="1" applyFont="1" applyFill="1" applyBorder="1" applyAlignment="1">
      <alignment vertical="top" wrapText="1"/>
    </xf>
    <xf numFmtId="0" fontId="3" fillId="0" borderId="1" xfId="16" applyFont="1" applyFill="1" applyBorder="1" applyAlignment="1">
      <alignment horizontal="left" vertical="top" shrinkToFit="1"/>
    </xf>
    <xf numFmtId="0" fontId="3" fillId="0" borderId="1" xfId="16" applyFont="1" applyFill="1" applyBorder="1" applyAlignment="1">
      <alignment horizontal="left" vertical="top" wrapText="1"/>
    </xf>
    <xf numFmtId="4" fontId="3" fillId="0" borderId="1" xfId="16" applyNumberFormat="1" applyFont="1" applyFill="1" applyBorder="1" applyAlignment="1" applyProtection="1">
      <alignment horizontal="right" vertical="top" shrinkToFit="1"/>
      <protection locked="0"/>
    </xf>
    <xf numFmtId="0" fontId="3" fillId="0" borderId="4" xfId="16" applyFont="1" applyFill="1" applyBorder="1" applyAlignment="1">
      <alignment vertical="top" wrapText="1"/>
    </xf>
    <xf numFmtId="1" fontId="15" fillId="0" borderId="2" xfId="18" applyNumberFormat="1" applyFont="1" applyFill="1" applyProtection="1">
      <alignment horizontal="center" vertical="top" shrinkToFit="1"/>
    </xf>
    <xf numFmtId="4" fontId="3" fillId="0" borderId="0" xfId="16" applyNumberFormat="1" applyFont="1" applyFill="1" applyBorder="1" applyAlignment="1" applyProtection="1">
      <alignment horizontal="right" vertical="top" shrinkToFit="1"/>
      <protection locked="0"/>
    </xf>
    <xf numFmtId="0" fontId="15" fillId="0" borderId="2" xfId="19" applyNumberFormat="1" applyFont="1" applyAlignment="1" applyProtection="1">
      <alignment vertical="top" wrapText="1"/>
    </xf>
    <xf numFmtId="49" fontId="3" fillId="0" borderId="1" xfId="0" applyNumberFormat="1" applyFont="1" applyFill="1" applyBorder="1" applyAlignment="1">
      <alignment horizontal="justify" vertical="center" wrapText="1"/>
    </xf>
    <xf numFmtId="49" fontId="15" fillId="0" borderId="2" xfId="20" applyFont="1" applyAlignment="1" applyProtection="1">
      <alignment horizontal="left" vertical="top" shrinkToFit="1"/>
    </xf>
    <xf numFmtId="0" fontId="15" fillId="0" borderId="2" xfId="21" applyNumberFormat="1" applyFont="1" applyAlignment="1" applyProtection="1">
      <alignment horizontal="left" vertical="top" wrapText="1"/>
    </xf>
    <xf numFmtId="0" fontId="2" fillId="0" borderId="1" xfId="16" applyFont="1" applyFill="1" applyBorder="1" applyAlignment="1">
      <alignment horizontal="right" vertical="top" wrapText="1"/>
    </xf>
    <xf numFmtId="49" fontId="2" fillId="0" borderId="1" xfId="16" applyNumberFormat="1" applyFont="1" applyFill="1" applyBorder="1" applyAlignment="1">
      <alignment horizontal="left" vertical="top" shrinkToFit="1"/>
    </xf>
    <xf numFmtId="49" fontId="3" fillId="0" borderId="1" xfId="16" applyNumberFormat="1" applyFont="1" applyFill="1" applyBorder="1" applyAlignment="1">
      <alignment horizontal="left" vertical="top" shrinkToFit="1"/>
    </xf>
    <xf numFmtId="4" fontId="12" fillId="0" borderId="0" xfId="0" applyNumberFormat="1" applyFont="1" applyFill="1" applyAlignment="1">
      <alignment vertical="top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top" wrapText="1"/>
    </xf>
    <xf numFmtId="4" fontId="9" fillId="0" borderId="0" xfId="0" applyNumberFormat="1" applyFont="1" applyFill="1" applyAlignment="1">
      <alignment vertical="top"/>
    </xf>
    <xf numFmtId="4" fontId="11" fillId="0" borderId="1" xfId="0" applyNumberFormat="1" applyFont="1" applyFill="1" applyBorder="1" applyAlignment="1">
      <alignment vertical="top"/>
    </xf>
    <xf numFmtId="4" fontId="15" fillId="0" borderId="2" xfId="22" applyNumberFormat="1" applyFont="1" applyFill="1" applyBorder="1" applyAlignment="1">
      <alignment horizontal="right" vertical="top" shrinkToFit="1"/>
    </xf>
    <xf numFmtId="4" fontId="12" fillId="0" borderId="1" xfId="0" applyNumberFormat="1" applyFont="1" applyFill="1" applyBorder="1" applyAlignment="1">
      <alignment vertical="top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right"/>
    </xf>
    <xf numFmtId="4" fontId="9" fillId="0" borderId="1" xfId="0" applyNumberFormat="1" applyFont="1" applyFill="1" applyBorder="1"/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3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3" fontId="10" fillId="0" borderId="0" xfId="0" applyNumberFormat="1" applyFont="1" applyFill="1"/>
    <xf numFmtId="4" fontId="11" fillId="0" borderId="0" xfId="0" applyNumberFormat="1" applyFont="1" applyFill="1"/>
    <xf numFmtId="4" fontId="3" fillId="0" borderId="5" xfId="16" applyNumberFormat="1" applyFont="1" applyFill="1" applyBorder="1" applyAlignment="1" applyProtection="1">
      <alignment horizontal="right" vertical="top" shrinkToFit="1"/>
      <protection locked="0"/>
    </xf>
    <xf numFmtId="4" fontId="3" fillId="0" borderId="2" xfId="17" applyFont="1" applyFill="1" applyProtection="1">
      <alignment horizontal="right" vertical="top" shrinkToFit="1"/>
    </xf>
    <xf numFmtId="4" fontId="3" fillId="0" borderId="0" xfId="17" applyFont="1" applyFill="1" applyBorder="1" applyProtection="1">
      <alignment horizontal="right" vertical="top" shrinkToFit="1"/>
    </xf>
    <xf numFmtId="4" fontId="3" fillId="0" borderId="1" xfId="16" applyNumberFormat="1" applyFont="1" applyFill="1" applyBorder="1" applyAlignment="1" applyProtection="1">
      <alignment vertical="top" shrinkToFit="1"/>
      <protection locked="0"/>
    </xf>
    <xf numFmtId="4" fontId="3" fillId="0" borderId="4" xfId="16" applyNumberFormat="1" applyFont="1" applyFill="1" applyBorder="1" applyAlignment="1" applyProtection="1">
      <alignment vertical="top" shrinkToFit="1"/>
      <protection locked="0"/>
    </xf>
    <xf numFmtId="4" fontId="3" fillId="0" borderId="0" xfId="17" applyFont="1" applyFill="1" applyBorder="1" applyAlignment="1" applyProtection="1">
      <alignment horizontal="right" vertical="center" shrinkToFit="1"/>
    </xf>
    <xf numFmtId="0" fontId="15" fillId="0" borderId="2" xfId="25" applyNumberFormat="1" applyFont="1" applyProtection="1">
      <alignment horizontal="left" vertical="top" wrapText="1"/>
    </xf>
    <xf numFmtId="1" fontId="15" fillId="0" borderId="2" xfId="18" applyNumberFormat="1" applyFont="1" applyAlignment="1" applyProtection="1">
      <alignment horizontal="left" vertical="top" shrinkToFit="1"/>
    </xf>
    <xf numFmtId="0" fontId="15" fillId="0" borderId="2" xfId="22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" fontId="3" fillId="0" borderId="2" xfId="22" applyNumberFormat="1" applyFont="1" applyFill="1" applyBorder="1" applyAlignment="1">
      <alignment horizontal="right" vertical="top" shrinkToFit="1"/>
    </xf>
    <xf numFmtId="1" fontId="15" fillId="0" borderId="2" xfId="18" applyNumberFormat="1" applyFont="1" applyProtection="1">
      <alignment horizontal="center" vertical="top" shrinkToFit="1"/>
    </xf>
    <xf numFmtId="0" fontId="15" fillId="0" borderId="2" xfId="19" applyNumberFormat="1" applyFont="1" applyProtection="1">
      <alignment horizontal="left" vertical="top" wrapText="1"/>
    </xf>
    <xf numFmtId="0" fontId="10" fillId="0" borderId="0" xfId="0" applyFont="1" applyFill="1"/>
    <xf numFmtId="3" fontId="10" fillId="0" borderId="0" xfId="0" applyNumberFormat="1" applyFont="1" applyFill="1" applyAlignment="1">
      <alignment horizontal="right"/>
    </xf>
    <xf numFmtId="0" fontId="12" fillId="0" borderId="0" xfId="0" applyFont="1" applyFill="1"/>
    <xf numFmtId="4" fontId="7" fillId="0" borderId="0" xfId="0" applyNumberFormat="1" applyFont="1" applyFill="1"/>
    <xf numFmtId="4" fontId="12" fillId="0" borderId="0" xfId="0" applyNumberFormat="1" applyFont="1" applyFill="1"/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Border="1"/>
    <xf numFmtId="4" fontId="9" fillId="0" borderId="0" xfId="0" applyNumberFormat="1" applyFont="1" applyFill="1"/>
    <xf numFmtId="4" fontId="10" fillId="0" borderId="0" xfId="0" applyNumberFormat="1" applyFont="1" applyFill="1"/>
    <xf numFmtId="0" fontId="9" fillId="0" borderId="0" xfId="0" applyFont="1" applyFill="1" applyAlignment="1">
      <alignment horizontal="left"/>
    </xf>
    <xf numFmtId="4" fontId="9" fillId="0" borderId="0" xfId="0" applyNumberFormat="1" applyFont="1" applyFill="1" applyAlignment="1"/>
    <xf numFmtId="4" fontId="10" fillId="0" borderId="0" xfId="0" applyNumberFormat="1" applyFont="1" applyFill="1" applyAlignment="1"/>
    <xf numFmtId="0" fontId="11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3" fontId="10" fillId="0" borderId="0" xfId="0" applyNumberFormat="1" applyFont="1"/>
    <xf numFmtId="4" fontId="11" fillId="0" borderId="0" xfId="0" applyNumberFormat="1" applyFont="1"/>
    <xf numFmtId="3" fontId="10" fillId="0" borderId="0" xfId="0" applyNumberFormat="1" applyFont="1" applyAlignment="1">
      <alignment horizontal="right"/>
    </xf>
    <xf numFmtId="4" fontId="9" fillId="0" borderId="1" xfId="0" applyNumberFormat="1" applyFont="1" applyBorder="1" applyAlignment="1">
      <alignment wrapText="1"/>
    </xf>
    <xf numFmtId="3" fontId="12" fillId="0" borderId="0" xfId="0" applyNumberFormat="1" applyFont="1"/>
    <xf numFmtId="0" fontId="11" fillId="0" borderId="1" xfId="0" applyFont="1" applyFill="1" applyBorder="1" applyAlignment="1">
      <alignment vertical="center" wrapText="1"/>
    </xf>
    <xf numFmtId="3" fontId="10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 shrinkToFi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4" fontId="20" fillId="0" borderId="0" xfId="0" applyNumberFormat="1" applyFont="1" applyFill="1" applyBorder="1" applyAlignment="1">
      <alignment wrapText="1"/>
    </xf>
    <xf numFmtId="4" fontId="20" fillId="0" borderId="0" xfId="0" applyNumberFormat="1" applyFont="1" applyFill="1"/>
    <xf numFmtId="4" fontId="20" fillId="0" borderId="0" xfId="0" applyNumberFormat="1" applyFont="1" applyFill="1" applyBorder="1"/>
    <xf numFmtId="4" fontId="3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4" fontId="22" fillId="0" borderId="0" xfId="0" applyNumberFormat="1" applyFont="1" applyFill="1" applyBorder="1"/>
    <xf numFmtId="4" fontId="22" fillId="0" borderId="0" xfId="0" applyNumberFormat="1" applyFont="1" applyFill="1"/>
    <xf numFmtId="4" fontId="2" fillId="0" borderId="0" xfId="0" applyNumberFormat="1" applyFont="1" applyFill="1"/>
    <xf numFmtId="0" fontId="2" fillId="0" borderId="0" xfId="0" applyFont="1" applyFill="1"/>
    <xf numFmtId="49" fontId="2" fillId="0" borderId="1" xfId="0" applyNumberFormat="1" applyFont="1" applyFill="1" applyBorder="1" applyAlignment="1">
      <alignment wrapText="1" shrinkToFit="1"/>
    </xf>
    <xf numFmtId="49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/>
    <xf numFmtId="0" fontId="3" fillId="0" borderId="1" xfId="0" applyFont="1" applyFill="1" applyBorder="1" applyAlignment="1">
      <alignment wrapText="1" shrinkToFit="1"/>
    </xf>
    <xf numFmtId="0" fontId="2" fillId="0" borderId="1" xfId="0" applyNumberFormat="1" applyFont="1" applyFill="1" applyBorder="1" applyAlignment="1">
      <alignment wrapText="1" shrinkToFit="1"/>
    </xf>
    <xf numFmtId="4" fontId="2" fillId="0" borderId="1" xfId="0" applyNumberFormat="1" applyFont="1" applyFill="1" applyBorder="1"/>
    <xf numFmtId="0" fontId="20" fillId="0" borderId="0" xfId="0" applyFont="1" applyFill="1" applyBorder="1"/>
    <xf numFmtId="4" fontId="23" fillId="0" borderId="0" xfId="0" applyNumberFormat="1" applyFont="1" applyFill="1"/>
    <xf numFmtId="0" fontId="23" fillId="0" borderId="0" xfId="0" applyFont="1" applyFill="1" applyBorder="1"/>
    <xf numFmtId="0" fontId="23" fillId="0" borderId="0" xfId="0" applyFont="1" applyFill="1"/>
    <xf numFmtId="4" fontId="3" fillId="0" borderId="1" xfId="0" applyNumberFormat="1" applyFont="1" applyFill="1" applyBorder="1" applyAlignment="1"/>
    <xf numFmtId="4" fontId="3" fillId="0" borderId="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 shrinkToFit="1"/>
    </xf>
    <xf numFmtId="49" fontId="3" fillId="0" borderId="1" xfId="2" applyNumberFormat="1" applyFont="1" applyFill="1" applyBorder="1" applyAlignment="1" applyProtection="1">
      <alignment horizontal="center" shrinkToFit="1"/>
      <protection locked="0"/>
    </xf>
    <xf numFmtId="49" fontId="2" fillId="0" borderId="1" xfId="2" applyNumberFormat="1" applyFont="1" applyFill="1" applyBorder="1" applyAlignment="1" applyProtection="1">
      <alignment horizontal="center" shrinkToFit="1"/>
      <protection locked="0"/>
    </xf>
    <xf numFmtId="4" fontId="3" fillId="0" borderId="5" xfId="0" applyNumberFormat="1" applyFont="1" applyFill="1" applyBorder="1"/>
    <xf numFmtId="4" fontId="3" fillId="0" borderId="0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left" wrapText="1" shrinkToFit="1"/>
    </xf>
    <xf numFmtId="4" fontId="3" fillId="0" borderId="1" xfId="26" applyNumberFormat="1" applyFont="1" applyFill="1" applyBorder="1" applyAlignment="1" applyProtection="1">
      <alignment horizontal="right" vertical="center"/>
      <protection locked="0"/>
    </xf>
    <xf numFmtId="4" fontId="22" fillId="0" borderId="0" xfId="3" applyNumberFormat="1" applyFont="1" applyFill="1" applyBorder="1" applyAlignment="1" applyProtection="1">
      <alignment horizontal="right" shrinkToFit="1"/>
    </xf>
    <xf numFmtId="4" fontId="25" fillId="0" borderId="0" xfId="3" applyNumberFormat="1" applyFont="1" applyFill="1" applyBorder="1" applyAlignment="1" applyProtection="1">
      <alignment horizontal="right" shrinkToFit="1"/>
    </xf>
    <xf numFmtId="49" fontId="2" fillId="0" borderId="3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shrinkToFit="1"/>
    </xf>
    <xf numFmtId="49" fontId="3" fillId="0" borderId="3" xfId="0" applyNumberFormat="1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shrinkToFit="1"/>
    </xf>
    <xf numFmtId="4" fontId="2" fillId="0" borderId="1" xfId="0" applyNumberFormat="1" applyFont="1" applyFill="1" applyBorder="1" applyAlignment="1" applyProtection="1">
      <alignment horizontal="right" vertical="top" shrinkToFit="1"/>
      <protection locked="0"/>
    </xf>
    <xf numFmtId="0" fontId="2" fillId="0" borderId="1" xfId="0" applyNumberFormat="1" applyFont="1" applyFill="1" applyBorder="1" applyAlignment="1">
      <alignment horizontal="left" vertical="top" wrapText="1" shrinkToFit="1"/>
    </xf>
    <xf numFmtId="49" fontId="3" fillId="0" borderId="1" xfId="0" applyNumberFormat="1" applyFont="1" applyFill="1" applyBorder="1" applyAlignment="1">
      <alignment horizontal="center" shrinkToFit="1"/>
    </xf>
    <xf numFmtId="0" fontId="3" fillId="0" borderId="1" xfId="0" applyNumberFormat="1" applyFont="1" applyFill="1" applyBorder="1" applyAlignment="1">
      <alignment horizontal="left" vertical="top" wrapText="1" shrinkToFit="1"/>
    </xf>
    <xf numFmtId="0" fontId="3" fillId="0" borderId="0" xfId="0" applyFont="1" applyFill="1" applyAlignment="1">
      <alignment wrapText="1" shrinkToFi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20" fillId="0" borderId="0" xfId="0" applyFont="1" applyFill="1"/>
    <xf numFmtId="0" fontId="26" fillId="0" borderId="0" xfId="0" applyFont="1" applyFill="1"/>
    <xf numFmtId="3" fontId="23" fillId="0" borderId="0" xfId="0" applyNumberFormat="1" applyFont="1" applyFill="1"/>
    <xf numFmtId="0" fontId="2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/>
    <xf numFmtId="4" fontId="1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" fontId="27" fillId="0" borderId="0" xfId="0" applyNumberFormat="1" applyFont="1" applyFill="1"/>
    <xf numFmtId="0" fontId="27" fillId="0" borderId="0" xfId="0" applyFont="1" applyFill="1"/>
    <xf numFmtId="0" fontId="2" fillId="0" borderId="1" xfId="0" applyFont="1" applyFill="1" applyBorder="1" applyAlignment="1">
      <alignment vertical="top" wrapText="1" shrinkToFi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" fontId="28" fillId="0" borderId="0" xfId="0" applyNumberFormat="1" applyFont="1" applyFill="1"/>
    <xf numFmtId="0" fontId="28" fillId="0" borderId="0" xfId="0" applyFont="1" applyFill="1"/>
    <xf numFmtId="0" fontId="29" fillId="0" borderId="0" xfId="0" applyFont="1" applyFill="1"/>
    <xf numFmtId="4" fontId="24" fillId="0" borderId="1" xfId="0" applyNumberFormat="1" applyFont="1" applyFill="1" applyBorder="1" applyAlignment="1">
      <alignment horizontal="right" shrinkToFit="1"/>
    </xf>
    <xf numFmtId="0" fontId="22" fillId="0" borderId="0" xfId="0" applyFont="1" applyFill="1"/>
    <xf numFmtId="0" fontId="3" fillId="0" borderId="0" xfId="0" applyFont="1" applyFill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0" fontId="30" fillId="0" borderId="0" xfId="0" applyFont="1" applyFill="1"/>
    <xf numFmtId="0" fontId="20" fillId="0" borderId="0" xfId="0" applyFont="1" applyFill="1" applyAlignment="1">
      <alignment wrapText="1"/>
    </xf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wrapText="1"/>
    </xf>
    <xf numFmtId="4" fontId="3" fillId="0" borderId="6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27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24" fillId="0" borderId="1" xfId="0" applyNumberFormat="1" applyFont="1" applyFill="1" applyBorder="1" applyAlignment="1">
      <alignment horizontal="left" vertical="top" wrapText="1" shrinkToFit="1"/>
    </xf>
    <xf numFmtId="0" fontId="33" fillId="0" borderId="0" xfId="0" applyFont="1" applyFill="1"/>
    <xf numFmtId="4" fontId="33" fillId="0" borderId="0" xfId="0" applyNumberFormat="1" applyFont="1" applyFill="1"/>
    <xf numFmtId="49" fontId="3" fillId="0" borderId="1" xfId="1" quotePrefix="1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/>
    <xf numFmtId="49" fontId="3" fillId="0" borderId="1" xfId="0" quotePrefix="1" applyNumberFormat="1" applyFont="1" applyFill="1" applyBorder="1" applyAlignment="1">
      <alignment wrapText="1" shrinkToFit="1"/>
    </xf>
    <xf numFmtId="4" fontId="31" fillId="0" borderId="0" xfId="0" applyNumberFormat="1" applyFont="1" applyFill="1"/>
    <xf numFmtId="0" fontId="34" fillId="0" borderId="0" xfId="0" applyFont="1" applyFill="1" applyAlignment="1"/>
    <xf numFmtId="0" fontId="34" fillId="0" borderId="0" xfId="0" applyFont="1" applyFill="1" applyAlignment="1">
      <alignment wrapText="1"/>
    </xf>
    <xf numFmtId="0" fontId="2" fillId="0" borderId="6" xfId="0" applyFont="1" applyFill="1" applyBorder="1" applyAlignment="1">
      <alignment wrapText="1" shrinkToFit="1"/>
    </xf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4" fontId="2" fillId="0" borderId="6" xfId="0" applyNumberFormat="1" applyFont="1" applyFill="1" applyBorder="1" applyAlignment="1">
      <alignment horizontal="right"/>
    </xf>
    <xf numFmtId="0" fontId="35" fillId="0" borderId="0" xfId="0" applyFont="1" applyFill="1"/>
    <xf numFmtId="0" fontId="3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 shrinkToFit="1"/>
    </xf>
    <xf numFmtId="4" fontId="36" fillId="0" borderId="1" xfId="0" applyNumberFormat="1" applyFont="1" applyFill="1" applyBorder="1" applyAlignment="1">
      <alignment horizontal="right" shrinkToFit="1"/>
    </xf>
    <xf numFmtId="0" fontId="35" fillId="0" borderId="0" xfId="0" applyFont="1" applyFill="1" applyAlignment="1">
      <alignment wrapText="1" shrinkToFit="1"/>
    </xf>
    <xf numFmtId="4" fontId="3" fillId="0" borderId="1" xfId="0" applyNumberFormat="1" applyFont="1" applyFill="1" applyBorder="1" applyAlignment="1">
      <alignment wrapText="1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wrapText="1" shrinkToFit="1"/>
    </xf>
    <xf numFmtId="49" fontId="3" fillId="0" borderId="6" xfId="0" applyNumberFormat="1" applyFont="1" applyFill="1" applyBorder="1" applyAlignment="1">
      <alignment wrapText="1" shrinkToFit="1"/>
    </xf>
    <xf numFmtId="49" fontId="3" fillId="0" borderId="6" xfId="0" applyNumberFormat="1" applyFont="1" applyFill="1" applyBorder="1" applyAlignment="1">
      <alignment horizontal="center"/>
    </xf>
    <xf numFmtId="0" fontId="37" fillId="0" borderId="0" xfId="0" applyFont="1" applyFill="1"/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wrapText="1" shrinkToFit="1"/>
    </xf>
    <xf numFmtId="0" fontId="20" fillId="0" borderId="0" xfId="0" applyFont="1" applyFill="1" applyBorder="1" applyAlignment="1">
      <alignment wrapText="1"/>
    </xf>
    <xf numFmtId="0" fontId="22" fillId="0" borderId="0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wrapText="1"/>
    </xf>
    <xf numFmtId="49" fontId="3" fillId="0" borderId="8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center" vertical="top" shrinkToFit="1"/>
    </xf>
    <xf numFmtId="49" fontId="2" fillId="0" borderId="8" xfId="0" applyNumberFormat="1" applyFont="1" applyFill="1" applyBorder="1" applyAlignment="1">
      <alignment horizontal="center" vertical="top" shrinkToFit="1"/>
    </xf>
    <xf numFmtId="4" fontId="2" fillId="0" borderId="6" xfId="0" applyNumberFormat="1" applyFont="1" applyFill="1" applyBorder="1" applyAlignment="1" applyProtection="1">
      <alignment horizontal="right" vertical="top" shrinkToFit="1"/>
      <protection locked="0"/>
    </xf>
    <xf numFmtId="49" fontId="2" fillId="0" borderId="1" xfId="0" applyNumberFormat="1" applyFont="1" applyFill="1" applyBorder="1" applyAlignment="1">
      <alignment horizontal="center" vertical="top" shrinkToFit="1"/>
    </xf>
    <xf numFmtId="49" fontId="2" fillId="0" borderId="3" xfId="0" applyNumberFormat="1" applyFont="1" applyFill="1" applyBorder="1" applyAlignment="1">
      <alignment horizontal="center" vertical="top" shrinkToFit="1"/>
    </xf>
    <xf numFmtId="49" fontId="3" fillId="0" borderId="1" xfId="0" applyNumberFormat="1" applyFont="1" applyFill="1" applyBorder="1" applyAlignment="1">
      <alignment horizontal="center" vertical="top" shrinkToFit="1"/>
    </xf>
    <xf numFmtId="49" fontId="3" fillId="0" borderId="3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 shrinkToFit="1"/>
    </xf>
    <xf numFmtId="49" fontId="3" fillId="0" borderId="0" xfId="0" applyNumberFormat="1" applyFont="1" applyFill="1"/>
    <xf numFmtId="49" fontId="3" fillId="0" borderId="0" xfId="0" applyNumberFormat="1" applyFont="1" applyFill="1" applyBorder="1"/>
    <xf numFmtId="49" fontId="3" fillId="0" borderId="1" xfId="0" applyNumberFormat="1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center" wrapText="1" shrinkToFit="1"/>
    </xf>
    <xf numFmtId="0" fontId="2" fillId="0" borderId="1" xfId="0" applyNumberFormat="1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/>
    <xf numFmtId="49" fontId="38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wrapText="1" shrinkToFit="1"/>
    </xf>
    <xf numFmtId="0" fontId="3" fillId="0" borderId="1" xfId="27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vertical="center" shrinkToFit="1"/>
    </xf>
    <xf numFmtId="49" fontId="3" fillId="0" borderId="1" xfId="1" quotePrefix="1" applyNumberFormat="1" applyFont="1" applyFill="1" applyBorder="1" applyAlignment="1">
      <alignment horizontal="center" vertical="center" wrapText="1" shrinkToFit="1"/>
    </xf>
    <xf numFmtId="49" fontId="3" fillId="0" borderId="1" xfId="0" quotePrefix="1" applyNumberFormat="1" applyFont="1" applyFill="1" applyBorder="1" applyAlignment="1">
      <alignment horizontal="center" wrapText="1" shrinkToFit="1"/>
    </xf>
    <xf numFmtId="0" fontId="38" fillId="0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left" vertical="center" wrapText="1" shrinkToFit="1"/>
    </xf>
    <xf numFmtId="2" fontId="3" fillId="0" borderId="0" xfId="0" applyNumberFormat="1" applyFont="1" applyFill="1" applyBorder="1"/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wrapText="1" shrinkToFit="1"/>
    </xf>
    <xf numFmtId="49" fontId="2" fillId="0" borderId="5" xfId="0" applyNumberFormat="1" applyFont="1" applyFill="1" applyBorder="1" applyAlignment="1">
      <alignment horizontal="center" wrapText="1" shrinkToFit="1"/>
    </xf>
    <xf numFmtId="49" fontId="2" fillId="0" borderId="0" xfId="0" applyNumberFormat="1" applyFont="1" applyFill="1"/>
    <xf numFmtId="0" fontId="2" fillId="0" borderId="6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2" fillId="0" borderId="0" xfId="0" applyFont="1" applyFill="1" applyBorder="1"/>
    <xf numFmtId="164" fontId="3" fillId="0" borderId="0" xfId="0" applyNumberFormat="1" applyFont="1" applyFill="1"/>
    <xf numFmtId="4" fontId="2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right" shrinkToFit="1"/>
    </xf>
    <xf numFmtId="0" fontId="38" fillId="0" borderId="0" xfId="0" applyFont="1" applyFill="1" applyBorder="1"/>
    <xf numFmtId="0" fontId="38" fillId="0" borderId="0" xfId="0" applyFont="1" applyFill="1"/>
    <xf numFmtId="0" fontId="3" fillId="0" borderId="0" xfId="0" applyFont="1" applyFill="1" applyBorder="1" applyAlignment="1">
      <alignment wrapText="1"/>
    </xf>
    <xf numFmtId="4" fontId="39" fillId="0" borderId="0" xfId="0" applyNumberFormat="1" applyFont="1" applyFill="1" applyBorder="1"/>
    <xf numFmtId="0" fontId="39" fillId="0" borderId="0" xfId="0" applyFont="1" applyFill="1"/>
    <xf numFmtId="0" fontId="39" fillId="0" borderId="0" xfId="0" applyFont="1" applyFill="1" applyBorder="1"/>
    <xf numFmtId="0" fontId="39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top" wrapText="1" shrinkToFit="1"/>
    </xf>
    <xf numFmtId="4" fontId="3" fillId="0" borderId="0" xfId="0" applyNumberFormat="1" applyFont="1" applyFill="1" applyBorder="1" applyAlignment="1">
      <alignment vertical="center" shrinkToFit="1"/>
    </xf>
    <xf numFmtId="4" fontId="39" fillId="0" borderId="0" xfId="0" applyNumberFormat="1" applyFont="1" applyFill="1"/>
    <xf numFmtId="49" fontId="3" fillId="0" borderId="3" xfId="0" applyNumberFormat="1" applyFont="1" applyFill="1" applyBorder="1" applyAlignment="1">
      <alignment horizontal="center" vertical="center" shrinkToFit="1"/>
    </xf>
    <xf numFmtId="0" fontId="38" fillId="0" borderId="0" xfId="0" applyFont="1" applyFill="1" applyBorder="1" applyAlignment="1"/>
    <xf numFmtId="0" fontId="38" fillId="0" borderId="0" xfId="0" applyFont="1" applyFill="1" applyAlignment="1"/>
    <xf numFmtId="0" fontId="38" fillId="0" borderId="0" xfId="0" applyFont="1" applyFill="1" applyBorder="1" applyAlignment="1">
      <alignment wrapText="1"/>
    </xf>
    <xf numFmtId="4" fontId="38" fillId="0" borderId="0" xfId="0" applyNumberFormat="1" applyFont="1" applyFill="1"/>
    <xf numFmtId="0" fontId="39" fillId="0" borderId="0" xfId="0" applyFont="1" applyFill="1" applyBorder="1" applyAlignment="1">
      <alignment wrapText="1" shrinkToFit="1"/>
    </xf>
    <xf numFmtId="0" fontId="39" fillId="0" borderId="0" xfId="0" applyFont="1" applyFill="1" applyAlignment="1">
      <alignment wrapText="1" shrinkToFit="1"/>
    </xf>
    <xf numFmtId="0" fontId="2" fillId="0" borderId="0" xfId="0" applyFont="1" applyFill="1" applyBorder="1" applyAlignment="1">
      <alignment wrapText="1"/>
    </xf>
  </cellXfs>
  <cellStyles count="28">
    <cellStyle name="xl22" xfId="4"/>
    <cellStyle name="xl23 2" xfId="18"/>
    <cellStyle name="xl29" xfId="20"/>
    <cellStyle name="xl34 2" xfId="2"/>
    <cellStyle name="xl35" xfId="23"/>
    <cellStyle name="xl35 2" xfId="8"/>
    <cellStyle name="xl36" xfId="3"/>
    <cellStyle name="xl37" xfId="25"/>
    <cellStyle name="xl39 3" xfId="21"/>
    <cellStyle name="xl44" xfId="19"/>
    <cellStyle name="xl45" xfId="17"/>
    <cellStyle name="Обычный" xfId="0" builtinId="0"/>
    <cellStyle name="Обычный 10" xfId="16"/>
    <cellStyle name="Обычный 172" xfId="10"/>
    <cellStyle name="Обычный 174" xfId="9"/>
    <cellStyle name="Обычный 181" xfId="7"/>
    <cellStyle name="Обычный 189" xfId="14"/>
    <cellStyle name="Обычный 194" xfId="11"/>
    <cellStyle name="Обычный 195" xfId="13"/>
    <cellStyle name="Обычный 196" xfId="5"/>
    <cellStyle name="Обычный 2" xfId="24"/>
    <cellStyle name="Обычный 21" xfId="6"/>
    <cellStyle name="Обычный 29" xfId="12"/>
    <cellStyle name="Обычный 3" xfId="1"/>
    <cellStyle name="Обычный 90" xfId="22"/>
    <cellStyle name="Процентный 2" xfId="15"/>
    <cellStyle name="Финансовый" xfId="26" builtinId="3"/>
    <cellStyle name="Хороший" xfId="2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43"/>
  <sheetViews>
    <sheetView topLeftCell="A40" zoomScale="90" zoomScaleNormal="90" workbookViewId="0">
      <selection activeCell="F40" sqref="F1:H1048576"/>
    </sheetView>
  </sheetViews>
  <sheetFormatPr defaultColWidth="9.140625" defaultRowHeight="15" x14ac:dyDescent="0.2"/>
  <cols>
    <col min="1" max="1" width="31.140625" style="95" bestFit="1" customWidth="1"/>
    <col min="2" max="2" width="60" style="95" customWidth="1"/>
    <col min="3" max="4" width="21.7109375" style="79" customWidth="1"/>
    <col min="5" max="5" width="22.42578125" style="79" customWidth="1"/>
    <col min="6" max="6" width="16.7109375" style="78" hidden="1" customWidth="1"/>
    <col min="7" max="7" width="16.42578125" style="78" hidden="1" customWidth="1"/>
    <col min="8" max="8" width="19.28515625" style="78" hidden="1" customWidth="1"/>
    <col min="9" max="9" width="19.28515625" style="78" customWidth="1"/>
    <col min="10" max="10" width="25.85546875" style="78" customWidth="1"/>
    <col min="11" max="17" width="9.140625" style="78" customWidth="1"/>
    <col min="18" max="18" width="16" style="31" customWidth="1"/>
    <col min="19" max="19" width="11.42578125" style="78" customWidth="1"/>
    <col min="20" max="20" width="19" style="80" customWidth="1"/>
    <col min="21" max="27" width="9.140625" style="78" customWidth="1"/>
    <col min="28" max="28" width="14.85546875" style="78" customWidth="1"/>
    <col min="29" max="16384" width="9.140625" style="78"/>
  </cols>
  <sheetData>
    <row r="2" spans="1:5" x14ac:dyDescent="0.2">
      <c r="D2" s="121" t="s">
        <v>319</v>
      </c>
      <c r="E2" s="121"/>
    </row>
    <row r="3" spans="1:5" x14ac:dyDescent="0.2">
      <c r="D3" s="121" t="s">
        <v>320</v>
      </c>
      <c r="E3" s="121"/>
    </row>
    <row r="4" spans="1:5" x14ac:dyDescent="0.2">
      <c r="D4" s="121" t="s">
        <v>1</v>
      </c>
      <c r="E4" s="121"/>
    </row>
    <row r="5" spans="1:5" x14ac:dyDescent="0.2">
      <c r="D5" s="121" t="s">
        <v>282</v>
      </c>
      <c r="E5" s="121"/>
    </row>
    <row r="6" spans="1:5" x14ac:dyDescent="0.2">
      <c r="D6" s="121" t="s">
        <v>2</v>
      </c>
      <c r="E6" s="121"/>
    </row>
    <row r="7" spans="1:5" x14ac:dyDescent="0.2">
      <c r="D7" s="121" t="s">
        <v>327</v>
      </c>
      <c r="E7" s="121"/>
    </row>
    <row r="8" spans="1:5" x14ac:dyDescent="0.2">
      <c r="D8" s="121" t="s">
        <v>328</v>
      </c>
      <c r="E8" s="121"/>
    </row>
    <row r="11" spans="1:5" ht="44.25" customHeight="1" x14ac:dyDescent="0.2">
      <c r="A11" s="122" t="s">
        <v>304</v>
      </c>
      <c r="B11" s="122"/>
      <c r="C11" s="122"/>
      <c r="D11" s="122"/>
      <c r="E11" s="122"/>
    </row>
    <row r="13" spans="1:5" x14ac:dyDescent="0.2">
      <c r="E13" s="96"/>
    </row>
    <row r="14" spans="1:5" x14ac:dyDescent="0.2">
      <c r="A14" s="32" t="s">
        <v>76</v>
      </c>
      <c r="B14" s="32" t="s">
        <v>4</v>
      </c>
      <c r="C14" s="33" t="s">
        <v>5</v>
      </c>
      <c r="D14" s="33" t="s">
        <v>6</v>
      </c>
      <c r="E14" s="33" t="s">
        <v>283</v>
      </c>
    </row>
    <row r="15" spans="1:5" ht="15.75" x14ac:dyDescent="0.2">
      <c r="A15" s="34" t="s">
        <v>88</v>
      </c>
      <c r="B15" s="35" t="s">
        <v>89</v>
      </c>
      <c r="C15" s="36">
        <f>SUM(C16:C22)</f>
        <v>3184900000</v>
      </c>
      <c r="D15" s="36">
        <f t="shared" ref="D15:E15" si="0">SUM(D16:D21)</f>
        <v>2255319000</v>
      </c>
      <c r="E15" s="36">
        <f t="shared" si="0"/>
        <v>2343177300</v>
      </c>
    </row>
    <row r="16" spans="1:5" ht="151.5" customHeight="1" x14ac:dyDescent="0.2">
      <c r="A16" s="37" t="s">
        <v>90</v>
      </c>
      <c r="B16" s="38" t="s">
        <v>291</v>
      </c>
      <c r="C16" s="48">
        <f>2142129300+319220700</f>
        <v>2461350000</v>
      </c>
      <c r="D16" s="48">
        <v>2206769000</v>
      </c>
      <c r="E16" s="48">
        <v>2294627300</v>
      </c>
    </row>
    <row r="17" spans="1:28" ht="129" customHeight="1" x14ac:dyDescent="0.2">
      <c r="A17" s="37" t="s">
        <v>91</v>
      </c>
      <c r="B17" s="38" t="s">
        <v>92</v>
      </c>
      <c r="C17" s="48">
        <v>1450000</v>
      </c>
      <c r="D17" s="48">
        <v>1450000</v>
      </c>
      <c r="E17" s="48">
        <v>1450000</v>
      </c>
    </row>
    <row r="18" spans="1:28" ht="105" x14ac:dyDescent="0.2">
      <c r="A18" s="37" t="s">
        <v>93</v>
      </c>
      <c r="B18" s="38" t="s">
        <v>292</v>
      </c>
      <c r="C18" s="48">
        <v>4500000</v>
      </c>
      <c r="D18" s="48">
        <v>4500000</v>
      </c>
      <c r="E18" s="48">
        <v>4500000</v>
      </c>
    </row>
    <row r="19" spans="1:28" ht="105" x14ac:dyDescent="0.2">
      <c r="A19" s="37" t="s">
        <v>94</v>
      </c>
      <c r="B19" s="38" t="s">
        <v>293</v>
      </c>
      <c r="C19" s="48">
        <v>30000000</v>
      </c>
      <c r="D19" s="48">
        <v>30000000</v>
      </c>
      <c r="E19" s="48">
        <v>30000000</v>
      </c>
      <c r="R19" s="39"/>
      <c r="S19" s="39"/>
    </row>
    <row r="20" spans="1:28" ht="180" x14ac:dyDescent="0.2">
      <c r="A20" s="40" t="s">
        <v>95</v>
      </c>
      <c r="B20" s="41" t="s">
        <v>294</v>
      </c>
      <c r="C20" s="48">
        <v>10000000</v>
      </c>
      <c r="D20" s="48">
        <v>10000000</v>
      </c>
      <c r="E20" s="48">
        <v>10000000</v>
      </c>
      <c r="R20" s="39"/>
      <c r="S20" s="39"/>
    </row>
    <row r="21" spans="1:28" ht="90" x14ac:dyDescent="0.2">
      <c r="A21" s="40" t="s">
        <v>295</v>
      </c>
      <c r="B21" s="41" t="s">
        <v>296</v>
      </c>
      <c r="C21" s="48">
        <v>2600000</v>
      </c>
      <c r="D21" s="48">
        <v>2600000</v>
      </c>
      <c r="E21" s="48">
        <v>2600000</v>
      </c>
      <c r="R21" s="39"/>
      <c r="S21" s="39"/>
    </row>
    <row r="22" spans="1:28" ht="105" x14ac:dyDescent="0.2">
      <c r="A22" s="40" t="s">
        <v>317</v>
      </c>
      <c r="B22" s="41" t="s">
        <v>318</v>
      </c>
      <c r="C22" s="48">
        <f>710000000-35000000</f>
        <v>675000000</v>
      </c>
      <c r="D22" s="48">
        <v>0</v>
      </c>
      <c r="E22" s="48">
        <v>0</v>
      </c>
      <c r="F22" s="81">
        <f>710000000-35000000</f>
        <v>675000000</v>
      </c>
      <c r="R22" s="39"/>
      <c r="S22" s="39"/>
    </row>
    <row r="23" spans="1:28" s="97" customFormat="1" ht="47.25" x14ac:dyDescent="0.25">
      <c r="A23" s="42" t="s">
        <v>277</v>
      </c>
      <c r="B23" s="43" t="s">
        <v>96</v>
      </c>
      <c r="C23" s="36">
        <f>SUM(C24:C27)</f>
        <v>18643648.159999996</v>
      </c>
      <c r="D23" s="36">
        <f>SUM(D24:D27)</f>
        <v>19792805.57</v>
      </c>
      <c r="E23" s="36">
        <f>SUM(E24:E27)</f>
        <v>20695090.809999995</v>
      </c>
      <c r="R23" s="44"/>
      <c r="S23" s="98"/>
      <c r="T23" s="99"/>
    </row>
    <row r="24" spans="1:28" ht="135" x14ac:dyDescent="0.2">
      <c r="A24" s="45" t="s">
        <v>278</v>
      </c>
      <c r="B24" s="38" t="s">
        <v>297</v>
      </c>
      <c r="C24" s="82">
        <v>9933028.3100000005</v>
      </c>
      <c r="D24" s="82">
        <v>10414523.470000001</v>
      </c>
      <c r="E24" s="82">
        <v>10894529.439999999</v>
      </c>
      <c r="G24" s="83"/>
      <c r="H24" s="83"/>
      <c r="I24" s="83"/>
      <c r="R24" s="39"/>
      <c r="S24" s="39"/>
      <c r="AB24" s="100"/>
    </row>
    <row r="25" spans="1:28" ht="150" x14ac:dyDescent="0.2">
      <c r="A25" s="45" t="s">
        <v>279</v>
      </c>
      <c r="B25" s="38" t="s">
        <v>298</v>
      </c>
      <c r="C25" s="82">
        <v>50987.34</v>
      </c>
      <c r="D25" s="82">
        <v>53966.51</v>
      </c>
      <c r="E25" s="82">
        <v>56125.53</v>
      </c>
      <c r="G25" s="83"/>
      <c r="H25" s="83"/>
      <c r="I25" s="83"/>
      <c r="R25" s="39"/>
      <c r="S25" s="39"/>
      <c r="AB25" s="100"/>
    </row>
    <row r="26" spans="1:28" ht="135" x14ac:dyDescent="0.2">
      <c r="A26" s="45" t="s">
        <v>280</v>
      </c>
      <c r="B26" s="38" t="s">
        <v>299</v>
      </c>
      <c r="C26" s="82">
        <v>10205247.359999999</v>
      </c>
      <c r="D26" s="82">
        <v>10916016.609999999</v>
      </c>
      <c r="E26" s="82">
        <v>11396797.01</v>
      </c>
      <c r="G26" s="83"/>
      <c r="H26" s="83"/>
      <c r="I26" s="83"/>
      <c r="R26" s="39"/>
      <c r="S26" s="39"/>
      <c r="AB26" s="100"/>
    </row>
    <row r="27" spans="1:28" ht="135" x14ac:dyDescent="0.2">
      <c r="A27" s="45" t="s">
        <v>281</v>
      </c>
      <c r="B27" s="38" t="s">
        <v>300</v>
      </c>
      <c r="C27" s="82">
        <v>-1545614.85</v>
      </c>
      <c r="D27" s="82">
        <v>-1591701.02</v>
      </c>
      <c r="E27" s="82">
        <v>-1652361.17</v>
      </c>
      <c r="G27" s="83"/>
      <c r="H27" s="83"/>
      <c r="I27" s="83"/>
      <c r="R27" s="39"/>
      <c r="S27" s="39"/>
      <c r="AB27" s="100"/>
    </row>
    <row r="28" spans="1:28" ht="15.75" x14ac:dyDescent="0.2">
      <c r="A28" s="34" t="s">
        <v>77</v>
      </c>
      <c r="B28" s="35" t="s">
        <v>97</v>
      </c>
      <c r="C28" s="36">
        <f>C29+C32+C33</f>
        <v>180095455.44999999</v>
      </c>
      <c r="D28" s="36">
        <f>D29+D32+D33</f>
        <v>189028203.21000001</v>
      </c>
      <c r="E28" s="36">
        <f>E29+E32+E33</f>
        <v>198407588.37</v>
      </c>
    </row>
    <row r="29" spans="1:28" ht="30" x14ac:dyDescent="0.2">
      <c r="A29" s="46" t="s">
        <v>98</v>
      </c>
      <c r="B29" s="47" t="s">
        <v>99</v>
      </c>
      <c r="C29" s="48">
        <f>C30+C31</f>
        <v>174602929.56999999</v>
      </c>
      <c r="D29" s="48">
        <f t="shared" ref="D29:E29" si="1">D30+D31</f>
        <v>183333076.03</v>
      </c>
      <c r="E29" s="48">
        <f t="shared" si="1"/>
        <v>192499729.83000001</v>
      </c>
    </row>
    <row r="30" spans="1:28" ht="45" x14ac:dyDescent="0.2">
      <c r="A30" s="37" t="s">
        <v>100</v>
      </c>
      <c r="B30" s="38" t="s">
        <v>101</v>
      </c>
      <c r="C30" s="84">
        <v>86839772.829999998</v>
      </c>
      <c r="D30" s="84">
        <v>91181761.469999999</v>
      </c>
      <c r="E30" s="84">
        <v>95740849.540000007</v>
      </c>
      <c r="G30" s="101"/>
      <c r="H30" s="83"/>
      <c r="I30" s="83"/>
      <c r="J30" s="102"/>
    </row>
    <row r="31" spans="1:28" ht="88.5" customHeight="1" x14ac:dyDescent="0.2">
      <c r="A31" s="49" t="s">
        <v>102</v>
      </c>
      <c r="B31" s="49" t="s">
        <v>103</v>
      </c>
      <c r="C31" s="85">
        <v>87763156.739999995</v>
      </c>
      <c r="D31" s="85">
        <v>92151314.560000002</v>
      </c>
      <c r="E31" s="85">
        <v>96758880.290000007</v>
      </c>
      <c r="G31" s="103"/>
      <c r="H31" s="86"/>
      <c r="I31" s="86"/>
      <c r="J31" s="102"/>
    </row>
    <row r="32" spans="1:28" ht="30" x14ac:dyDescent="0.2">
      <c r="A32" s="37" t="s">
        <v>104</v>
      </c>
      <c r="B32" s="38" t="s">
        <v>105</v>
      </c>
      <c r="C32" s="48">
        <v>1440500</v>
      </c>
      <c r="D32" s="48">
        <v>1440500</v>
      </c>
      <c r="E32" s="48">
        <v>1440500</v>
      </c>
      <c r="G32" s="102"/>
      <c r="H32" s="102"/>
      <c r="I32" s="102"/>
      <c r="J32" s="102"/>
    </row>
    <row r="33" spans="1:9" ht="75" x14ac:dyDescent="0.2">
      <c r="A33" s="37" t="s">
        <v>106</v>
      </c>
      <c r="B33" s="38" t="s">
        <v>107</v>
      </c>
      <c r="C33" s="48">
        <v>4052025.88</v>
      </c>
      <c r="D33" s="48">
        <v>4254627.18</v>
      </c>
      <c r="E33" s="48">
        <v>4467358.54</v>
      </c>
    </row>
    <row r="34" spans="1:9" ht="15.75" x14ac:dyDescent="0.2">
      <c r="A34" s="42" t="s">
        <v>108</v>
      </c>
      <c r="B34" s="43" t="s">
        <v>109</v>
      </c>
      <c r="C34" s="36">
        <f>C35+C36</f>
        <v>205000</v>
      </c>
      <c r="D34" s="36">
        <f>D35+D36</f>
        <v>205000</v>
      </c>
      <c r="E34" s="36">
        <f>E35+E36</f>
        <v>205000</v>
      </c>
    </row>
    <row r="35" spans="1:9" ht="60" x14ac:dyDescent="0.2">
      <c r="A35" s="50" t="s">
        <v>110</v>
      </c>
      <c r="B35" s="38" t="s">
        <v>111</v>
      </c>
      <c r="C35" s="48">
        <v>143000</v>
      </c>
      <c r="D35" s="48">
        <v>143000</v>
      </c>
      <c r="E35" s="48">
        <v>143000</v>
      </c>
    </row>
    <row r="36" spans="1:9" ht="60" x14ac:dyDescent="0.2">
      <c r="A36" s="50" t="s">
        <v>112</v>
      </c>
      <c r="B36" s="38" t="s">
        <v>113</v>
      </c>
      <c r="C36" s="48">
        <v>62000</v>
      </c>
      <c r="D36" s="48">
        <v>62000</v>
      </c>
      <c r="E36" s="48">
        <v>62000</v>
      </c>
    </row>
    <row r="37" spans="1:9" ht="31.5" x14ac:dyDescent="0.2">
      <c r="A37" s="34" t="s">
        <v>114</v>
      </c>
      <c r="B37" s="35" t="s">
        <v>115</v>
      </c>
      <c r="C37" s="36">
        <f>C38</f>
        <v>72000000</v>
      </c>
      <c r="D37" s="36">
        <f>D38</f>
        <v>72000000</v>
      </c>
      <c r="E37" s="36">
        <f>E38</f>
        <v>72000000</v>
      </c>
    </row>
    <row r="38" spans="1:9" ht="45" x14ac:dyDescent="0.2">
      <c r="A38" s="37" t="s">
        <v>116</v>
      </c>
      <c r="B38" s="38" t="s">
        <v>78</v>
      </c>
      <c r="C38" s="48">
        <v>72000000</v>
      </c>
      <c r="D38" s="48">
        <v>72000000</v>
      </c>
      <c r="E38" s="48">
        <v>72000000</v>
      </c>
    </row>
    <row r="39" spans="1:9" ht="15.75" x14ac:dyDescent="0.2">
      <c r="A39" s="34" t="s">
        <v>117</v>
      </c>
      <c r="B39" s="35" t="s">
        <v>118</v>
      </c>
      <c r="C39" s="36">
        <f>C40+C41</f>
        <v>7515000</v>
      </c>
      <c r="D39" s="36">
        <f>D40+D41</f>
        <v>7515000</v>
      </c>
      <c r="E39" s="36">
        <f>E40+E41</f>
        <v>7515000</v>
      </c>
    </row>
    <row r="40" spans="1:9" ht="90" x14ac:dyDescent="0.2">
      <c r="A40" s="37" t="s">
        <v>119</v>
      </c>
      <c r="B40" s="38" t="s">
        <v>120</v>
      </c>
      <c r="C40" s="48">
        <v>7500000</v>
      </c>
      <c r="D40" s="48">
        <v>7500000</v>
      </c>
      <c r="E40" s="48">
        <v>7500000</v>
      </c>
    </row>
    <row r="41" spans="1:9" ht="60" x14ac:dyDescent="0.2">
      <c r="A41" s="37" t="s">
        <v>121</v>
      </c>
      <c r="B41" s="38" t="s">
        <v>122</v>
      </c>
      <c r="C41" s="48">
        <v>15000</v>
      </c>
      <c r="D41" s="48">
        <v>15000</v>
      </c>
      <c r="E41" s="48">
        <v>15000</v>
      </c>
    </row>
    <row r="42" spans="1:9" ht="63" x14ac:dyDescent="0.2">
      <c r="A42" s="34" t="s">
        <v>123</v>
      </c>
      <c r="B42" s="35" t="s">
        <v>124</v>
      </c>
      <c r="C42" s="36">
        <f>C43+C45+C51+C44</f>
        <v>329014181.69999999</v>
      </c>
      <c r="D42" s="36">
        <f t="shared" ref="D42:E42" si="2">D43+D45+D51+D44</f>
        <v>326879620.25</v>
      </c>
      <c r="E42" s="36">
        <f t="shared" si="2"/>
        <v>323410320.25</v>
      </c>
      <c r="F42" s="80"/>
      <c r="G42" s="80"/>
      <c r="H42" s="80"/>
      <c r="I42" s="80"/>
    </row>
    <row r="43" spans="1:9" ht="75" x14ac:dyDescent="0.2">
      <c r="A43" s="37" t="s">
        <v>125</v>
      </c>
      <c r="B43" s="38" t="s">
        <v>126</v>
      </c>
      <c r="C43" s="48">
        <v>277632733.94999999</v>
      </c>
      <c r="D43" s="48">
        <v>277632733.94999999</v>
      </c>
      <c r="E43" s="48">
        <v>277632733.94999999</v>
      </c>
    </row>
    <row r="44" spans="1:9" ht="45" x14ac:dyDescent="0.2">
      <c r="A44" s="37" t="s">
        <v>316</v>
      </c>
      <c r="B44" s="38" t="s">
        <v>79</v>
      </c>
      <c r="C44" s="48">
        <f>1771134.25+3961232.88</f>
        <v>5732367.1299999999</v>
      </c>
      <c r="D44" s="48">
        <v>3756986.3</v>
      </c>
      <c r="E44" s="48">
        <v>1656986.3</v>
      </c>
      <c r="F44" s="78">
        <v>3961232.88</v>
      </c>
      <c r="G44" s="78">
        <v>3756986.3</v>
      </c>
      <c r="H44" s="78">
        <v>1656986.3</v>
      </c>
    </row>
    <row r="45" spans="1:9" ht="126" x14ac:dyDescent="0.2">
      <c r="A45" s="34" t="s">
        <v>127</v>
      </c>
      <c r="B45" s="35" t="s">
        <v>128</v>
      </c>
      <c r="C45" s="36">
        <f>C46+C47+C48+C50+C49</f>
        <v>43274080.619999997</v>
      </c>
      <c r="D45" s="36">
        <f>D46+D47+D48+D50+D49</f>
        <v>43114900</v>
      </c>
      <c r="E45" s="36">
        <f>E46+E47+E48+E50+E49</f>
        <v>41745600</v>
      </c>
    </row>
    <row r="46" spans="1:9" ht="105" x14ac:dyDescent="0.2">
      <c r="A46" s="37" t="s">
        <v>129</v>
      </c>
      <c r="B46" s="38" t="s">
        <v>80</v>
      </c>
      <c r="C46" s="48">
        <v>8869300</v>
      </c>
      <c r="D46" s="48">
        <v>8869300</v>
      </c>
      <c r="E46" s="48">
        <v>7500000</v>
      </c>
    </row>
    <row r="47" spans="1:9" ht="105" x14ac:dyDescent="0.2">
      <c r="A47" s="37" t="s">
        <v>81</v>
      </c>
      <c r="B47" s="38" t="s">
        <v>130</v>
      </c>
      <c r="C47" s="48">
        <v>21055600</v>
      </c>
      <c r="D47" s="48">
        <v>20555600</v>
      </c>
      <c r="E47" s="48">
        <v>20555600</v>
      </c>
    </row>
    <row r="48" spans="1:9" ht="120" x14ac:dyDescent="0.2">
      <c r="A48" s="37" t="s">
        <v>131</v>
      </c>
      <c r="B48" s="38" t="s">
        <v>132</v>
      </c>
      <c r="C48" s="48">
        <v>5159180.62</v>
      </c>
      <c r="D48" s="48">
        <v>5500000</v>
      </c>
      <c r="E48" s="48">
        <v>5500000</v>
      </c>
    </row>
    <row r="49" spans="1:20" ht="75" x14ac:dyDescent="0.2">
      <c r="A49" s="37" t="s">
        <v>133</v>
      </c>
      <c r="B49" s="38" t="s">
        <v>82</v>
      </c>
      <c r="C49" s="48">
        <v>190000</v>
      </c>
      <c r="D49" s="48">
        <v>190000</v>
      </c>
      <c r="E49" s="48">
        <v>190000</v>
      </c>
    </row>
    <row r="50" spans="1:20" ht="60" x14ac:dyDescent="0.2">
      <c r="A50" s="37" t="s">
        <v>134</v>
      </c>
      <c r="B50" s="38" t="s">
        <v>135</v>
      </c>
      <c r="C50" s="48">
        <v>8000000</v>
      </c>
      <c r="D50" s="48">
        <v>8000000</v>
      </c>
      <c r="E50" s="48">
        <v>8000000</v>
      </c>
    </row>
    <row r="51" spans="1:20" ht="90" x14ac:dyDescent="0.2">
      <c r="A51" s="40" t="s">
        <v>136</v>
      </c>
      <c r="B51" s="38" t="s">
        <v>301</v>
      </c>
      <c r="C51" s="48">
        <v>2375000</v>
      </c>
      <c r="D51" s="48">
        <v>2375000</v>
      </c>
      <c r="E51" s="48">
        <v>2375000</v>
      </c>
    </row>
    <row r="52" spans="1:20" ht="31.5" x14ac:dyDescent="0.2">
      <c r="A52" s="34" t="s">
        <v>137</v>
      </c>
      <c r="B52" s="35" t="s">
        <v>138</v>
      </c>
      <c r="C52" s="36">
        <f>SUM(C53:C57)</f>
        <v>16260476</v>
      </c>
      <c r="D52" s="36">
        <f>SUM(D53:D57)</f>
        <v>16910894</v>
      </c>
      <c r="E52" s="36">
        <f>SUM(E53:E57)</f>
        <v>17587330</v>
      </c>
      <c r="G52" s="101"/>
      <c r="H52" s="101"/>
      <c r="I52" s="101"/>
      <c r="J52" s="102"/>
      <c r="T52" s="104"/>
    </row>
    <row r="53" spans="1:20" ht="45" x14ac:dyDescent="0.2">
      <c r="A53" s="37" t="s">
        <v>139</v>
      </c>
      <c r="B53" s="38" t="s">
        <v>140</v>
      </c>
      <c r="C53" s="48">
        <v>3203552</v>
      </c>
      <c r="D53" s="48">
        <v>3331694</v>
      </c>
      <c r="E53" s="48">
        <v>3464962</v>
      </c>
      <c r="G53" s="51"/>
      <c r="H53" s="51"/>
      <c r="I53" s="51"/>
      <c r="J53" s="102"/>
      <c r="T53" s="104"/>
    </row>
    <row r="54" spans="1:20" ht="45" x14ac:dyDescent="0.2">
      <c r="A54" s="37" t="s">
        <v>141</v>
      </c>
      <c r="B54" s="38" t="s">
        <v>142</v>
      </c>
      <c r="C54" s="48">
        <v>6202</v>
      </c>
      <c r="D54" s="48">
        <v>6450</v>
      </c>
      <c r="E54" s="48">
        <v>6708</v>
      </c>
      <c r="G54" s="51"/>
      <c r="H54" s="51"/>
      <c r="I54" s="51"/>
      <c r="J54" s="102"/>
      <c r="T54" s="104"/>
    </row>
    <row r="55" spans="1:20" x14ac:dyDescent="0.2">
      <c r="A55" s="37" t="s">
        <v>143</v>
      </c>
      <c r="B55" s="38" t="s">
        <v>83</v>
      </c>
      <c r="C55" s="48">
        <v>8856945</v>
      </c>
      <c r="D55" s="48">
        <v>9211222</v>
      </c>
      <c r="E55" s="48">
        <v>9579671</v>
      </c>
      <c r="G55" s="51"/>
      <c r="H55" s="51"/>
      <c r="I55" s="51"/>
      <c r="J55" s="102"/>
      <c r="T55" s="104"/>
    </row>
    <row r="56" spans="1:20" x14ac:dyDescent="0.2">
      <c r="A56" s="37" t="s">
        <v>144</v>
      </c>
      <c r="B56" s="38" t="s">
        <v>84</v>
      </c>
      <c r="C56" s="48">
        <v>199544</v>
      </c>
      <c r="D56" s="48">
        <v>207526</v>
      </c>
      <c r="E56" s="48">
        <v>215827</v>
      </c>
      <c r="G56" s="102"/>
      <c r="H56" s="102"/>
      <c r="I56" s="102"/>
      <c r="J56" s="102"/>
      <c r="T56" s="104"/>
    </row>
    <row r="57" spans="1:20" ht="45" x14ac:dyDescent="0.2">
      <c r="A57" s="37" t="s">
        <v>145</v>
      </c>
      <c r="B57" s="52" t="s">
        <v>85</v>
      </c>
      <c r="C57" s="48">
        <v>3994233</v>
      </c>
      <c r="D57" s="48">
        <v>4154002</v>
      </c>
      <c r="E57" s="48">
        <v>4320162</v>
      </c>
      <c r="G57" s="51"/>
      <c r="H57" s="51"/>
      <c r="I57" s="51"/>
      <c r="J57" s="102"/>
      <c r="T57" s="104"/>
    </row>
    <row r="58" spans="1:20" ht="47.25" x14ac:dyDescent="0.2">
      <c r="A58" s="34" t="s">
        <v>146</v>
      </c>
      <c r="B58" s="35" t="s">
        <v>147</v>
      </c>
      <c r="C58" s="36">
        <f>C59</f>
        <v>58752406</v>
      </c>
      <c r="D58" s="36">
        <f>D59</f>
        <v>58759693.840000004</v>
      </c>
      <c r="E58" s="36">
        <f>E59</f>
        <v>58767091</v>
      </c>
      <c r="G58" s="101"/>
      <c r="H58" s="101"/>
      <c r="I58" s="101"/>
      <c r="J58" s="102"/>
      <c r="T58" s="104"/>
    </row>
    <row r="59" spans="1:20" ht="31.5" x14ac:dyDescent="0.2">
      <c r="A59" s="34" t="s">
        <v>148</v>
      </c>
      <c r="B59" s="35" t="s">
        <v>149</v>
      </c>
      <c r="C59" s="36">
        <f>SUM(C60:C82)</f>
        <v>58752406</v>
      </c>
      <c r="D59" s="36">
        <f t="shared" ref="D59:E59" si="3">SUM(D60:D82)</f>
        <v>58759693.840000004</v>
      </c>
      <c r="E59" s="36">
        <f t="shared" si="3"/>
        <v>58767091</v>
      </c>
      <c r="G59" s="80"/>
      <c r="H59" s="80"/>
      <c r="I59" s="80"/>
      <c r="T59" s="104"/>
    </row>
    <row r="60" spans="1:20" ht="60" x14ac:dyDescent="0.2">
      <c r="A60" s="37" t="s">
        <v>178</v>
      </c>
      <c r="B60" s="38" t="s">
        <v>179</v>
      </c>
      <c r="C60" s="48">
        <v>323520</v>
      </c>
      <c r="D60" s="48">
        <v>323520</v>
      </c>
      <c r="E60" s="48">
        <v>323520</v>
      </c>
      <c r="T60" s="104"/>
    </row>
    <row r="61" spans="1:20" ht="60" x14ac:dyDescent="0.2">
      <c r="A61" s="37" t="s">
        <v>150</v>
      </c>
      <c r="B61" s="53" t="s">
        <v>151</v>
      </c>
      <c r="C61" s="48">
        <v>122400</v>
      </c>
      <c r="D61" s="48">
        <v>122400</v>
      </c>
      <c r="E61" s="48">
        <v>122400</v>
      </c>
      <c r="T61" s="104"/>
    </row>
    <row r="62" spans="1:20" ht="45" x14ac:dyDescent="0.2">
      <c r="A62" s="37" t="s">
        <v>152</v>
      </c>
      <c r="B62" s="53" t="s">
        <v>153</v>
      </c>
      <c r="C62" s="48">
        <v>100800</v>
      </c>
      <c r="D62" s="48">
        <v>100800</v>
      </c>
      <c r="E62" s="48">
        <v>100800</v>
      </c>
      <c r="T62" s="104"/>
    </row>
    <row r="63" spans="1:20" ht="45" x14ac:dyDescent="0.2">
      <c r="A63" s="37" t="s">
        <v>154</v>
      </c>
      <c r="B63" s="38" t="s">
        <v>155</v>
      </c>
      <c r="C63" s="48">
        <v>3590400</v>
      </c>
      <c r="D63" s="48">
        <v>3590400</v>
      </c>
      <c r="E63" s="48">
        <v>3590400</v>
      </c>
      <c r="T63" s="104"/>
    </row>
    <row r="64" spans="1:20" ht="45" x14ac:dyDescent="0.2">
      <c r="A64" s="37" t="s">
        <v>156</v>
      </c>
      <c r="B64" s="61" t="s">
        <v>157</v>
      </c>
      <c r="C64" s="48">
        <v>18386010</v>
      </c>
      <c r="D64" s="48">
        <v>18386010</v>
      </c>
      <c r="E64" s="48">
        <v>18386010</v>
      </c>
      <c r="T64" s="104"/>
    </row>
    <row r="65" spans="1:20" ht="45" x14ac:dyDescent="0.2">
      <c r="A65" s="37" t="s">
        <v>158</v>
      </c>
      <c r="B65" s="53" t="s">
        <v>159</v>
      </c>
      <c r="C65" s="48">
        <v>28800</v>
      </c>
      <c r="D65" s="48">
        <v>28800</v>
      </c>
      <c r="E65" s="48">
        <v>28800</v>
      </c>
      <c r="T65" s="104"/>
    </row>
    <row r="66" spans="1:20" ht="60" x14ac:dyDescent="0.2">
      <c r="A66" s="37" t="s">
        <v>160</v>
      </c>
      <c r="B66" s="53" t="s">
        <v>161</v>
      </c>
      <c r="C66" s="48">
        <v>55440</v>
      </c>
      <c r="D66" s="48">
        <v>55440</v>
      </c>
      <c r="E66" s="48">
        <v>55440</v>
      </c>
      <c r="T66" s="104"/>
    </row>
    <row r="67" spans="1:20" ht="45" x14ac:dyDescent="0.2">
      <c r="A67" s="37" t="s">
        <v>162</v>
      </c>
      <c r="B67" s="38" t="s">
        <v>163</v>
      </c>
      <c r="C67" s="48">
        <v>3921920</v>
      </c>
      <c r="D67" s="48">
        <v>3921920</v>
      </c>
      <c r="E67" s="48">
        <v>3921920</v>
      </c>
      <c r="T67" s="104"/>
    </row>
    <row r="68" spans="1:20" ht="60" x14ac:dyDescent="0.2">
      <c r="A68" s="37" t="s">
        <v>164</v>
      </c>
      <c r="B68" s="38" t="s">
        <v>165</v>
      </c>
      <c r="C68" s="48">
        <v>93600</v>
      </c>
      <c r="D68" s="48">
        <v>93600</v>
      </c>
      <c r="E68" s="48">
        <v>93600</v>
      </c>
      <c r="T68" s="104"/>
    </row>
    <row r="69" spans="1:20" ht="60" x14ac:dyDescent="0.2">
      <c r="A69" s="37" t="s">
        <v>166</v>
      </c>
      <c r="B69" s="38" t="s">
        <v>167</v>
      </c>
      <c r="C69" s="48">
        <v>87120</v>
      </c>
      <c r="D69" s="48">
        <v>87120</v>
      </c>
      <c r="E69" s="48">
        <v>87120</v>
      </c>
      <c r="T69" s="104"/>
    </row>
    <row r="70" spans="1:20" ht="60" x14ac:dyDescent="0.2">
      <c r="A70" s="37" t="s">
        <v>168</v>
      </c>
      <c r="B70" s="38" t="s">
        <v>169</v>
      </c>
      <c r="C70" s="48">
        <v>41040</v>
      </c>
      <c r="D70" s="48">
        <v>41040</v>
      </c>
      <c r="E70" s="48">
        <v>41040</v>
      </c>
      <c r="T70" s="104"/>
    </row>
    <row r="71" spans="1:20" ht="45" x14ac:dyDescent="0.2">
      <c r="A71" s="37" t="s">
        <v>170</v>
      </c>
      <c r="B71" s="38" t="s">
        <v>171</v>
      </c>
      <c r="C71" s="48">
        <v>485856</v>
      </c>
      <c r="D71" s="48">
        <v>493143.84</v>
      </c>
      <c r="E71" s="48">
        <v>500541</v>
      </c>
      <c r="T71" s="104"/>
    </row>
    <row r="72" spans="1:20" ht="45" x14ac:dyDescent="0.2">
      <c r="A72" s="37" t="s">
        <v>172</v>
      </c>
      <c r="B72" s="38" t="s">
        <v>173</v>
      </c>
      <c r="C72" s="48">
        <v>3568640</v>
      </c>
      <c r="D72" s="48">
        <v>3568640</v>
      </c>
      <c r="E72" s="48">
        <v>3568640</v>
      </c>
      <c r="T72" s="104"/>
    </row>
    <row r="73" spans="1:20" ht="45" x14ac:dyDescent="0.2">
      <c r="A73" s="37" t="s">
        <v>174</v>
      </c>
      <c r="B73" s="38" t="s">
        <v>175</v>
      </c>
      <c r="C73" s="48">
        <v>3028480</v>
      </c>
      <c r="D73" s="48">
        <v>3028480</v>
      </c>
      <c r="E73" s="48">
        <v>3028480</v>
      </c>
      <c r="T73" s="104"/>
    </row>
    <row r="74" spans="1:20" ht="45" x14ac:dyDescent="0.2">
      <c r="A74" s="37" t="s">
        <v>302</v>
      </c>
      <c r="B74" s="87" t="s">
        <v>303</v>
      </c>
      <c r="C74" s="48">
        <v>249900</v>
      </c>
      <c r="D74" s="48">
        <v>249900</v>
      </c>
      <c r="E74" s="48">
        <v>249900</v>
      </c>
      <c r="T74" s="104"/>
    </row>
    <row r="75" spans="1:20" ht="45" x14ac:dyDescent="0.2">
      <c r="A75" s="37" t="s">
        <v>176</v>
      </c>
      <c r="B75" s="38" t="s">
        <v>177</v>
      </c>
      <c r="C75" s="48">
        <v>727040</v>
      </c>
      <c r="D75" s="48">
        <v>727040</v>
      </c>
      <c r="E75" s="48">
        <v>727040</v>
      </c>
      <c r="T75" s="104"/>
    </row>
    <row r="76" spans="1:20" ht="45" x14ac:dyDescent="0.2">
      <c r="A76" s="37" t="s">
        <v>180</v>
      </c>
      <c r="B76" s="38" t="s">
        <v>181</v>
      </c>
      <c r="C76" s="48">
        <v>5664000</v>
      </c>
      <c r="D76" s="48">
        <v>5664000</v>
      </c>
      <c r="E76" s="48">
        <v>5664000</v>
      </c>
      <c r="T76" s="104"/>
    </row>
    <row r="77" spans="1:20" ht="45" x14ac:dyDescent="0.2">
      <c r="A77" s="37" t="s">
        <v>182</v>
      </c>
      <c r="B77" s="38" t="s">
        <v>183</v>
      </c>
      <c r="C77" s="48">
        <v>1674240</v>
      </c>
      <c r="D77" s="48">
        <v>1674240</v>
      </c>
      <c r="E77" s="48">
        <v>1674240</v>
      </c>
      <c r="T77" s="104"/>
    </row>
    <row r="78" spans="1:20" ht="45" x14ac:dyDescent="0.2">
      <c r="A78" s="37" t="s">
        <v>184</v>
      </c>
      <c r="B78" s="38" t="s">
        <v>185</v>
      </c>
      <c r="C78" s="48">
        <v>4040960</v>
      </c>
      <c r="D78" s="48">
        <v>4040960</v>
      </c>
      <c r="E78" s="48">
        <v>4040960</v>
      </c>
      <c r="T78" s="104"/>
    </row>
    <row r="79" spans="1:20" ht="45" x14ac:dyDescent="0.2">
      <c r="A79" s="37" t="s">
        <v>186</v>
      </c>
      <c r="B79" s="38" t="s">
        <v>187</v>
      </c>
      <c r="C79" s="48">
        <v>5017600</v>
      </c>
      <c r="D79" s="48">
        <v>5017600</v>
      </c>
      <c r="E79" s="48">
        <v>5017600</v>
      </c>
      <c r="T79" s="104"/>
    </row>
    <row r="80" spans="1:20" ht="60" x14ac:dyDescent="0.2">
      <c r="A80" s="37" t="s">
        <v>188</v>
      </c>
      <c r="B80" s="38" t="s">
        <v>189</v>
      </c>
      <c r="C80" s="48">
        <v>336960</v>
      </c>
      <c r="D80" s="48">
        <v>336960</v>
      </c>
      <c r="E80" s="48">
        <v>336960</v>
      </c>
      <c r="T80" s="104"/>
    </row>
    <row r="81" spans="1:20" ht="45" x14ac:dyDescent="0.2">
      <c r="A81" s="37" t="s">
        <v>190</v>
      </c>
      <c r="B81" s="38" t="s">
        <v>191</v>
      </c>
      <c r="C81" s="48">
        <v>3543040</v>
      </c>
      <c r="D81" s="48">
        <v>3543040</v>
      </c>
      <c r="E81" s="48">
        <v>3543040</v>
      </c>
      <c r="T81" s="104"/>
    </row>
    <row r="82" spans="1:20" ht="45" x14ac:dyDescent="0.2">
      <c r="A82" s="37" t="s">
        <v>192</v>
      </c>
      <c r="B82" s="38" t="s">
        <v>193</v>
      </c>
      <c r="C82" s="48">
        <v>3664640</v>
      </c>
      <c r="D82" s="48">
        <v>3664640</v>
      </c>
      <c r="E82" s="48">
        <v>3664640</v>
      </c>
      <c r="G82" s="80"/>
      <c r="T82" s="104"/>
    </row>
    <row r="83" spans="1:20" ht="47.25" x14ac:dyDescent="0.2">
      <c r="A83" s="34" t="s">
        <v>194</v>
      </c>
      <c r="B83" s="35" t="s">
        <v>195</v>
      </c>
      <c r="C83" s="36">
        <f>C84+C86</f>
        <v>4465000</v>
      </c>
      <c r="D83" s="36">
        <f>D84+D86</f>
        <v>4810000</v>
      </c>
      <c r="E83" s="36">
        <f>E84+E86</f>
        <v>4810000</v>
      </c>
      <c r="G83" s="80"/>
      <c r="H83" s="80"/>
      <c r="I83" s="80"/>
    </row>
    <row r="84" spans="1:20" ht="126" x14ac:dyDescent="0.2">
      <c r="A84" s="34" t="s">
        <v>196</v>
      </c>
      <c r="B84" s="35" t="s">
        <v>197</v>
      </c>
      <c r="C84" s="36">
        <f>C85</f>
        <v>1655000</v>
      </c>
      <c r="D84" s="36">
        <f>D85</f>
        <v>2000000</v>
      </c>
      <c r="E84" s="36">
        <f>E85</f>
        <v>2000000</v>
      </c>
    </row>
    <row r="85" spans="1:20" ht="111.75" customHeight="1" x14ac:dyDescent="0.2">
      <c r="A85" s="54" t="s">
        <v>198</v>
      </c>
      <c r="B85" s="55" t="s">
        <v>199</v>
      </c>
      <c r="C85" s="48">
        <v>1655000</v>
      </c>
      <c r="D85" s="48">
        <v>2000000</v>
      </c>
      <c r="E85" s="48">
        <v>2000000</v>
      </c>
    </row>
    <row r="86" spans="1:20" ht="63" x14ac:dyDescent="0.2">
      <c r="A86" s="42" t="s">
        <v>200</v>
      </c>
      <c r="B86" s="35" t="s">
        <v>201</v>
      </c>
      <c r="C86" s="36">
        <f>C87+C88+C89</f>
        <v>2810000</v>
      </c>
      <c r="D86" s="36">
        <f t="shared" ref="D86:E86" si="4">D87+D88+D89</f>
        <v>2810000</v>
      </c>
      <c r="E86" s="36">
        <f t="shared" si="4"/>
        <v>2810000</v>
      </c>
    </row>
    <row r="87" spans="1:20" ht="105" x14ac:dyDescent="0.2">
      <c r="A87" s="37" t="s">
        <v>202</v>
      </c>
      <c r="B87" s="38" t="s">
        <v>203</v>
      </c>
      <c r="C87" s="48">
        <v>150000</v>
      </c>
      <c r="D87" s="48">
        <v>150000</v>
      </c>
      <c r="E87" s="48">
        <v>150000</v>
      </c>
    </row>
    <row r="88" spans="1:20" ht="75" x14ac:dyDescent="0.2">
      <c r="A88" s="37" t="s">
        <v>86</v>
      </c>
      <c r="B88" s="38" t="s">
        <v>204</v>
      </c>
      <c r="C88" s="48">
        <v>2560000</v>
      </c>
      <c r="D88" s="48">
        <v>2560000</v>
      </c>
      <c r="E88" s="48">
        <v>2560000</v>
      </c>
    </row>
    <row r="89" spans="1:20" ht="60" x14ac:dyDescent="0.2">
      <c r="A89" s="37" t="s">
        <v>205</v>
      </c>
      <c r="B89" s="38" t="s">
        <v>206</v>
      </c>
      <c r="C89" s="48">
        <v>100000</v>
      </c>
      <c r="D89" s="48">
        <v>100000</v>
      </c>
      <c r="E89" s="48">
        <v>100000</v>
      </c>
    </row>
    <row r="90" spans="1:20" ht="15.75" x14ac:dyDescent="0.2">
      <c r="A90" s="42" t="s">
        <v>207</v>
      </c>
      <c r="B90" s="43" t="s">
        <v>208</v>
      </c>
      <c r="C90" s="48">
        <f>C91</f>
        <v>0</v>
      </c>
      <c r="D90" s="48">
        <f t="shared" ref="D90:E90" si="5">D91</f>
        <v>0</v>
      </c>
      <c r="E90" s="48">
        <f t="shared" si="5"/>
        <v>0</v>
      </c>
    </row>
    <row r="91" spans="1:20" ht="75" x14ac:dyDescent="0.2">
      <c r="A91" s="88" t="s">
        <v>209</v>
      </c>
      <c r="B91" s="38" t="s">
        <v>210</v>
      </c>
      <c r="C91" s="48">
        <v>0</v>
      </c>
      <c r="D91" s="48">
        <v>0</v>
      </c>
      <c r="E91" s="48">
        <v>0</v>
      </c>
    </row>
    <row r="92" spans="1:20" ht="15.75" x14ac:dyDescent="0.2">
      <c r="A92" s="37"/>
      <c r="B92" s="56" t="s">
        <v>211</v>
      </c>
      <c r="C92" s="36">
        <f>C83+C58+C52+C34+C42+C39+C37+C28+C15+C23+C90</f>
        <v>3871851167.3099999</v>
      </c>
      <c r="D92" s="36">
        <f>D83+D58+D52+D34+D42+D39+D37+D28+D15+D23+D90</f>
        <v>2951220216.8700004</v>
      </c>
      <c r="E92" s="36">
        <f>E83+E58+E52+E34+E42+E39+E37+E28+E15+E23+E90</f>
        <v>3046574720.4299998</v>
      </c>
      <c r="H92" s="80"/>
      <c r="I92" s="80"/>
      <c r="J92" s="80"/>
    </row>
    <row r="93" spans="1:20" ht="15.75" x14ac:dyDescent="0.2">
      <c r="A93" s="57" t="s">
        <v>212</v>
      </c>
      <c r="B93" s="35" t="s">
        <v>213</v>
      </c>
      <c r="C93" s="36">
        <f>C94+C121+C123+C124+C125</f>
        <v>193413046.18000001</v>
      </c>
      <c r="D93" s="36">
        <f>D94+D121+D124+D125</f>
        <v>89804300</v>
      </c>
      <c r="E93" s="36">
        <f>E94+E121+E124+E125</f>
        <v>89577400</v>
      </c>
    </row>
    <row r="94" spans="1:20" ht="47.25" x14ac:dyDescent="0.2">
      <c r="A94" s="57" t="s">
        <v>214</v>
      </c>
      <c r="B94" s="35" t="s">
        <v>215</v>
      </c>
      <c r="C94" s="36">
        <f>C95+C97+C105+C119</f>
        <v>193413046.18000001</v>
      </c>
      <c r="D94" s="36">
        <f>D95+D97+D105+D119</f>
        <v>89804300</v>
      </c>
      <c r="E94" s="36">
        <f>E95+E97+E105+E119</f>
        <v>89577400</v>
      </c>
      <c r="H94" s="80"/>
    </row>
    <row r="95" spans="1:20" ht="31.5" hidden="1" x14ac:dyDescent="0.2">
      <c r="A95" s="57" t="s">
        <v>216</v>
      </c>
      <c r="B95" s="35" t="s">
        <v>217</v>
      </c>
      <c r="C95" s="36">
        <f>C96</f>
        <v>0</v>
      </c>
      <c r="D95" s="36">
        <f t="shared" ref="D95:E95" si="6">D96</f>
        <v>0</v>
      </c>
      <c r="E95" s="36">
        <f t="shared" si="6"/>
        <v>0</v>
      </c>
    </row>
    <row r="96" spans="1:20" ht="45" hidden="1" x14ac:dyDescent="0.2">
      <c r="A96" s="58" t="s">
        <v>218</v>
      </c>
      <c r="B96" s="47" t="s">
        <v>219</v>
      </c>
      <c r="C96" s="71"/>
      <c r="D96" s="71"/>
      <c r="E96" s="72"/>
    </row>
    <row r="97" spans="1:20" s="97" customFormat="1" ht="47.25" hidden="1" x14ac:dyDescent="0.25">
      <c r="A97" s="57" t="s">
        <v>220</v>
      </c>
      <c r="B97" s="35" t="s">
        <v>221</v>
      </c>
      <c r="C97" s="36">
        <f>SUM(C98:C104)</f>
        <v>0</v>
      </c>
      <c r="D97" s="36">
        <f>SUM(D98:D104)</f>
        <v>0</v>
      </c>
      <c r="E97" s="36">
        <f>SUM(E98:E104)</f>
        <v>0</v>
      </c>
      <c r="R97" s="59"/>
      <c r="T97" s="99"/>
    </row>
    <row r="98" spans="1:20" ht="75" hidden="1" x14ac:dyDescent="0.2">
      <c r="A98" s="60" t="s">
        <v>222</v>
      </c>
      <c r="B98" s="47" t="s">
        <v>223</v>
      </c>
      <c r="C98" s="48"/>
      <c r="D98" s="48"/>
      <c r="E98" s="48"/>
    </row>
    <row r="99" spans="1:20" ht="60" hidden="1" x14ac:dyDescent="0.2">
      <c r="A99" s="60" t="s">
        <v>224</v>
      </c>
      <c r="B99" s="47" t="s">
        <v>225</v>
      </c>
      <c r="C99" s="48"/>
      <c r="D99" s="48"/>
      <c r="E99" s="48"/>
    </row>
    <row r="100" spans="1:20" ht="30" hidden="1" x14ac:dyDescent="0.2">
      <c r="A100" s="60" t="s">
        <v>226</v>
      </c>
      <c r="B100" s="47" t="s">
        <v>227</v>
      </c>
      <c r="C100" s="48"/>
      <c r="D100" s="48"/>
      <c r="E100" s="48"/>
    </row>
    <row r="101" spans="1:20" ht="45" hidden="1" x14ac:dyDescent="0.2">
      <c r="A101" s="60" t="s">
        <v>228</v>
      </c>
      <c r="B101" s="89" t="s">
        <v>229</v>
      </c>
      <c r="C101" s="65"/>
      <c r="D101" s="48"/>
      <c r="E101" s="48"/>
    </row>
    <row r="102" spans="1:20" ht="45" hidden="1" customHeight="1" x14ac:dyDescent="0.2">
      <c r="A102" s="60" t="s">
        <v>230</v>
      </c>
      <c r="B102" s="61" t="s">
        <v>231</v>
      </c>
      <c r="C102" s="65"/>
      <c r="D102" s="48"/>
      <c r="E102" s="48"/>
    </row>
    <row r="103" spans="1:20" ht="30" hidden="1" customHeight="1" x14ac:dyDescent="0.2">
      <c r="A103" s="60" t="s">
        <v>232</v>
      </c>
      <c r="B103" s="62" t="s">
        <v>233</v>
      </c>
      <c r="C103" s="65"/>
      <c r="D103" s="48"/>
      <c r="E103" s="48"/>
    </row>
    <row r="104" spans="1:20" ht="45" hidden="1" customHeight="1" x14ac:dyDescent="0.2">
      <c r="A104" s="60" t="s">
        <v>234</v>
      </c>
      <c r="B104" s="61" t="s">
        <v>235</v>
      </c>
      <c r="C104" s="65"/>
      <c r="D104" s="48"/>
      <c r="E104" s="48"/>
    </row>
    <row r="105" spans="1:20" s="105" customFormat="1" ht="31.5" x14ac:dyDescent="0.25">
      <c r="A105" s="57" t="s">
        <v>236</v>
      </c>
      <c r="B105" s="35" t="s">
        <v>237</v>
      </c>
      <c r="C105" s="36">
        <f>SUM(C106:C118)</f>
        <v>185763200</v>
      </c>
      <c r="D105" s="36">
        <f>SUM(D106:D118)</f>
        <v>89804300</v>
      </c>
      <c r="E105" s="36">
        <f>SUM(E106:E118)</f>
        <v>89577400</v>
      </c>
      <c r="G105" s="106"/>
      <c r="H105" s="106"/>
      <c r="I105" s="106"/>
      <c r="J105" s="106"/>
      <c r="K105" s="106"/>
      <c r="R105" s="63"/>
      <c r="T105" s="107"/>
    </row>
    <row r="106" spans="1:20" ht="105" hidden="1" x14ac:dyDescent="0.2">
      <c r="A106" s="60" t="s">
        <v>238</v>
      </c>
      <c r="B106" s="90" t="s">
        <v>239</v>
      </c>
      <c r="C106" s="2"/>
      <c r="D106" s="2"/>
      <c r="E106" s="64"/>
      <c r="G106" s="102"/>
      <c r="H106" s="102"/>
      <c r="I106" s="102"/>
      <c r="J106" s="102"/>
      <c r="K106" s="102"/>
    </row>
    <row r="107" spans="1:20" ht="120" hidden="1" x14ac:dyDescent="0.2">
      <c r="A107" s="60" t="s">
        <v>240</v>
      </c>
      <c r="B107" s="61" t="s">
        <v>241</v>
      </c>
      <c r="C107" s="2"/>
      <c r="D107" s="2"/>
      <c r="E107" s="64"/>
      <c r="G107" s="102"/>
      <c r="H107" s="102"/>
      <c r="I107" s="102"/>
      <c r="J107" s="102"/>
      <c r="K107" s="102"/>
    </row>
    <row r="108" spans="1:20" ht="90" hidden="1" x14ac:dyDescent="0.2">
      <c r="A108" s="60" t="s">
        <v>242</v>
      </c>
      <c r="B108" s="61" t="s">
        <v>243</v>
      </c>
      <c r="C108" s="2"/>
      <c r="D108" s="2"/>
      <c r="E108" s="2"/>
      <c r="G108" s="102"/>
      <c r="H108" s="102"/>
      <c r="I108" s="102"/>
      <c r="J108" s="102"/>
      <c r="K108" s="102"/>
    </row>
    <row r="109" spans="1:20" ht="45" x14ac:dyDescent="0.2">
      <c r="A109" s="60" t="s">
        <v>244</v>
      </c>
      <c r="B109" s="61" t="s">
        <v>245</v>
      </c>
      <c r="C109" s="2">
        <v>185763200</v>
      </c>
      <c r="D109" s="2">
        <v>89804300</v>
      </c>
      <c r="E109" s="2">
        <v>89577400</v>
      </c>
      <c r="G109" s="102"/>
      <c r="H109" s="102"/>
      <c r="I109" s="102"/>
      <c r="J109" s="102"/>
      <c r="K109" s="102"/>
    </row>
    <row r="110" spans="1:20" ht="60" hidden="1" x14ac:dyDescent="0.2">
      <c r="A110" s="60" t="s">
        <v>246</v>
      </c>
      <c r="B110" s="61" t="s">
        <v>247</v>
      </c>
      <c r="C110" s="2"/>
      <c r="D110" s="2"/>
      <c r="E110" s="2"/>
      <c r="G110" s="102"/>
      <c r="H110" s="102"/>
      <c r="I110" s="102"/>
      <c r="J110" s="102"/>
      <c r="K110" s="102"/>
    </row>
    <row r="111" spans="1:20" ht="75" hidden="1" x14ac:dyDescent="0.2">
      <c r="A111" s="60" t="s">
        <v>248</v>
      </c>
      <c r="B111" s="61" t="s">
        <v>9</v>
      </c>
      <c r="C111" s="2"/>
      <c r="D111" s="2"/>
      <c r="E111" s="2"/>
      <c r="G111" s="102"/>
      <c r="H111" s="102"/>
      <c r="I111" s="102"/>
      <c r="J111" s="102"/>
      <c r="K111" s="102"/>
    </row>
    <row r="112" spans="1:20" ht="45" hidden="1" x14ac:dyDescent="0.2">
      <c r="A112" s="60" t="s">
        <v>249</v>
      </c>
      <c r="B112" s="91" t="s">
        <v>250</v>
      </c>
      <c r="C112" s="2"/>
      <c r="D112" s="2"/>
      <c r="E112" s="2"/>
      <c r="G112" s="102"/>
      <c r="H112" s="102"/>
      <c r="I112" s="102"/>
      <c r="J112" s="102"/>
      <c r="K112" s="102"/>
    </row>
    <row r="113" spans="1:28" ht="60" hidden="1" x14ac:dyDescent="0.2">
      <c r="A113" s="60" t="s">
        <v>251</v>
      </c>
      <c r="B113" s="91" t="s">
        <v>252</v>
      </c>
      <c r="C113" s="92"/>
      <c r="D113" s="65"/>
      <c r="E113" s="64"/>
      <c r="G113" s="102"/>
      <c r="H113" s="102"/>
      <c r="I113" s="102"/>
      <c r="J113" s="102"/>
      <c r="K113" s="102"/>
    </row>
    <row r="114" spans="1:28" ht="60" hidden="1" x14ac:dyDescent="0.2">
      <c r="A114" s="60" t="s">
        <v>253</v>
      </c>
      <c r="B114" s="91" t="s">
        <v>254</v>
      </c>
      <c r="C114" s="92"/>
      <c r="D114" s="2"/>
      <c r="E114" s="64"/>
      <c r="G114" s="102"/>
      <c r="H114" s="102"/>
      <c r="I114" s="102"/>
      <c r="J114" s="102"/>
      <c r="K114" s="102"/>
    </row>
    <row r="115" spans="1:28" ht="135" hidden="1" x14ac:dyDescent="0.2">
      <c r="A115" s="60" t="s">
        <v>255</v>
      </c>
      <c r="B115" s="91" t="s">
        <v>256</v>
      </c>
      <c r="C115" s="2"/>
      <c r="D115" s="2"/>
      <c r="E115" s="64"/>
      <c r="G115" s="102"/>
      <c r="H115" s="102"/>
      <c r="I115" s="102"/>
      <c r="J115" s="102"/>
      <c r="K115" s="102"/>
    </row>
    <row r="116" spans="1:28" s="80" customFormat="1" ht="75" hidden="1" x14ac:dyDescent="0.2">
      <c r="A116" s="60" t="s">
        <v>257</v>
      </c>
      <c r="B116" s="62" t="s">
        <v>258</v>
      </c>
      <c r="C116" s="2"/>
      <c r="D116" s="2"/>
      <c r="E116" s="2"/>
      <c r="F116" s="78"/>
      <c r="G116" s="102"/>
      <c r="H116" s="102"/>
      <c r="I116" s="102"/>
      <c r="J116" s="102"/>
      <c r="K116" s="102"/>
      <c r="L116" s="78"/>
      <c r="M116" s="78"/>
      <c r="N116" s="78"/>
      <c r="O116" s="78"/>
      <c r="P116" s="78"/>
      <c r="Q116" s="78"/>
      <c r="R116" s="31"/>
      <c r="S116" s="78"/>
      <c r="U116" s="78"/>
      <c r="V116" s="78"/>
      <c r="W116" s="78"/>
      <c r="X116" s="78"/>
      <c r="Y116" s="78"/>
      <c r="Z116" s="78"/>
      <c r="AA116" s="78"/>
      <c r="AB116" s="78"/>
    </row>
    <row r="117" spans="1:28" s="80" customFormat="1" ht="135" hidden="1" x14ac:dyDescent="0.2">
      <c r="A117" s="60" t="s">
        <v>259</v>
      </c>
      <c r="B117" s="62" t="s">
        <v>260</v>
      </c>
      <c r="C117" s="92"/>
      <c r="D117" s="65"/>
      <c r="E117" s="65"/>
      <c r="F117" s="78"/>
      <c r="G117" s="102"/>
      <c r="H117" s="102"/>
      <c r="I117" s="102"/>
      <c r="J117" s="102"/>
      <c r="K117" s="102"/>
      <c r="L117" s="78"/>
      <c r="M117" s="78"/>
      <c r="N117" s="78"/>
      <c r="O117" s="78"/>
      <c r="P117" s="78"/>
      <c r="Q117" s="78"/>
      <c r="R117" s="31"/>
      <c r="S117" s="78"/>
      <c r="U117" s="78"/>
      <c r="V117" s="78"/>
      <c r="W117" s="78"/>
      <c r="X117" s="78"/>
      <c r="Y117" s="78"/>
      <c r="Z117" s="78"/>
      <c r="AA117" s="78"/>
      <c r="AB117" s="78"/>
    </row>
    <row r="118" spans="1:28" s="80" customFormat="1" ht="30" hidden="1" x14ac:dyDescent="0.2">
      <c r="A118" s="93" t="s">
        <v>261</v>
      </c>
      <c r="B118" s="94" t="s">
        <v>262</v>
      </c>
      <c r="C118" s="92"/>
      <c r="D118" s="2"/>
      <c r="E118" s="2"/>
      <c r="F118" s="78"/>
      <c r="G118" s="102"/>
      <c r="H118" s="102"/>
      <c r="I118" s="102"/>
      <c r="J118" s="102"/>
      <c r="K118" s="102"/>
      <c r="L118" s="78"/>
      <c r="M118" s="78"/>
      <c r="N118" s="78"/>
      <c r="O118" s="78"/>
      <c r="P118" s="78"/>
      <c r="Q118" s="78"/>
      <c r="R118" s="31"/>
      <c r="S118" s="78"/>
      <c r="U118" s="78"/>
      <c r="V118" s="78"/>
      <c r="W118" s="78"/>
      <c r="X118" s="78"/>
      <c r="Y118" s="78"/>
      <c r="Z118" s="78"/>
      <c r="AA118" s="78"/>
      <c r="AB118" s="78"/>
    </row>
    <row r="119" spans="1:28" s="105" customFormat="1" ht="15.75" customHeight="1" x14ac:dyDescent="0.25">
      <c r="A119" s="57" t="s">
        <v>263</v>
      </c>
      <c r="B119" s="35" t="s">
        <v>264</v>
      </c>
      <c r="C119" s="36">
        <f>SUM(C120:C120)</f>
        <v>7649846.1799999997</v>
      </c>
      <c r="D119" s="36">
        <f>SUM(D120:D120)</f>
        <v>0</v>
      </c>
      <c r="E119" s="36">
        <f>SUM(E120:E120)</f>
        <v>0</v>
      </c>
      <c r="G119" s="106"/>
      <c r="H119" s="106"/>
      <c r="I119" s="106"/>
      <c r="J119" s="106"/>
      <c r="K119" s="106"/>
      <c r="R119" s="63"/>
      <c r="T119" s="107"/>
    </row>
    <row r="120" spans="1:28" ht="75.75" customHeight="1" x14ac:dyDescent="0.2">
      <c r="A120" s="58" t="s">
        <v>265</v>
      </c>
      <c r="B120" s="47" t="s">
        <v>266</v>
      </c>
      <c r="C120" s="48">
        <v>7649846.1799999997</v>
      </c>
      <c r="D120" s="48">
        <v>0</v>
      </c>
      <c r="E120" s="64">
        <v>0</v>
      </c>
      <c r="G120" s="102"/>
      <c r="H120" s="102"/>
      <c r="I120" s="102"/>
      <c r="J120" s="102"/>
      <c r="K120" s="102"/>
    </row>
    <row r="121" spans="1:28" s="97" customFormat="1" ht="15.75" hidden="1" customHeight="1" x14ac:dyDescent="0.25">
      <c r="A121" s="57" t="s">
        <v>267</v>
      </c>
      <c r="B121" s="35" t="s">
        <v>268</v>
      </c>
      <c r="C121" s="36">
        <f>C122</f>
        <v>0</v>
      </c>
      <c r="D121" s="36">
        <f>D122</f>
        <v>0</v>
      </c>
      <c r="E121" s="36">
        <f>E122</f>
        <v>0</v>
      </c>
      <c r="R121" s="59"/>
      <c r="T121" s="99"/>
    </row>
    <row r="122" spans="1:28" ht="30" hidden="1" customHeight="1" x14ac:dyDescent="0.2">
      <c r="A122" s="58" t="s">
        <v>269</v>
      </c>
      <c r="B122" s="47" t="s">
        <v>270</v>
      </c>
      <c r="C122" s="48"/>
      <c r="D122" s="36"/>
      <c r="E122" s="66"/>
      <c r="S122" s="80"/>
    </row>
    <row r="123" spans="1:28" ht="30" hidden="1" customHeight="1" x14ac:dyDescent="0.2">
      <c r="A123" s="57" t="s">
        <v>271</v>
      </c>
      <c r="B123" s="35" t="s">
        <v>272</v>
      </c>
      <c r="C123" s="48"/>
      <c r="D123" s="36"/>
      <c r="E123" s="66"/>
      <c r="S123" s="80"/>
    </row>
    <row r="124" spans="1:28" s="97" customFormat="1" ht="78.75" hidden="1" x14ac:dyDescent="0.25">
      <c r="A124" s="57" t="s">
        <v>273</v>
      </c>
      <c r="B124" s="35" t="s">
        <v>274</v>
      </c>
      <c r="C124" s="36"/>
      <c r="D124" s="36"/>
      <c r="E124" s="66"/>
      <c r="R124" s="59"/>
      <c r="T124" s="99"/>
    </row>
    <row r="125" spans="1:28" s="97" customFormat="1" ht="63" hidden="1" customHeight="1" x14ac:dyDescent="0.25">
      <c r="A125" s="57" t="s">
        <v>275</v>
      </c>
      <c r="B125" s="35" t="s">
        <v>276</v>
      </c>
      <c r="C125" s="36"/>
      <c r="D125" s="36"/>
      <c r="E125" s="36"/>
      <c r="R125" s="59"/>
      <c r="T125" s="99"/>
    </row>
    <row r="126" spans="1:28" s="105" customFormat="1" ht="15.75" x14ac:dyDescent="0.25">
      <c r="A126" s="67"/>
      <c r="B126" s="68" t="s">
        <v>75</v>
      </c>
      <c r="C126" s="69">
        <f>C92+C93</f>
        <v>4065264213.4899998</v>
      </c>
      <c r="D126" s="69">
        <f>D92+D93</f>
        <v>3041024516.8700004</v>
      </c>
      <c r="E126" s="69">
        <f>E92+E93</f>
        <v>3136152120.4299998</v>
      </c>
      <c r="H126" s="107"/>
      <c r="I126" s="107"/>
      <c r="J126" s="107"/>
      <c r="R126" s="63"/>
      <c r="T126" s="107"/>
    </row>
    <row r="128" spans="1:28" x14ac:dyDescent="0.2">
      <c r="H128" s="80"/>
      <c r="I128" s="80"/>
      <c r="J128" s="80"/>
    </row>
    <row r="129" spans="1:7" x14ac:dyDescent="0.2">
      <c r="D129" s="108"/>
      <c r="E129" s="108"/>
      <c r="G129" s="80"/>
    </row>
    <row r="130" spans="1:7" ht="15.75" x14ac:dyDescent="0.25">
      <c r="A130" s="105"/>
      <c r="B130" s="109"/>
      <c r="C130" s="110"/>
      <c r="D130" s="110"/>
      <c r="E130" s="110"/>
    </row>
    <row r="131" spans="1:7" x14ac:dyDescent="0.2">
      <c r="C131" s="111"/>
      <c r="D131" s="111"/>
      <c r="E131" s="111"/>
    </row>
    <row r="132" spans="1:7" x14ac:dyDescent="0.2">
      <c r="C132" s="111"/>
      <c r="D132" s="111"/>
      <c r="E132" s="111"/>
      <c r="F132" s="111"/>
    </row>
    <row r="133" spans="1:7" x14ac:dyDescent="0.2">
      <c r="C133" s="111"/>
      <c r="D133" s="111"/>
      <c r="E133" s="111"/>
    </row>
    <row r="134" spans="1:7" x14ac:dyDescent="0.2">
      <c r="C134" s="108"/>
      <c r="D134" s="108"/>
      <c r="E134" s="108"/>
    </row>
    <row r="135" spans="1:7" x14ac:dyDescent="0.2">
      <c r="C135" s="108"/>
      <c r="D135" s="108"/>
      <c r="E135" s="108"/>
    </row>
    <row r="137" spans="1:7" x14ac:dyDescent="0.2">
      <c r="C137" s="108"/>
      <c r="D137" s="108"/>
      <c r="E137" s="108"/>
    </row>
    <row r="141" spans="1:7" x14ac:dyDescent="0.2">
      <c r="C141" s="108"/>
      <c r="D141" s="108"/>
      <c r="E141" s="108"/>
    </row>
    <row r="142" spans="1:7" x14ac:dyDescent="0.2">
      <c r="C142" s="108"/>
      <c r="D142" s="108"/>
      <c r="E142" s="108"/>
    </row>
    <row r="143" spans="1:7" x14ac:dyDescent="0.2">
      <c r="C143" s="108"/>
      <c r="D143" s="108"/>
      <c r="E143" s="108"/>
    </row>
  </sheetData>
  <mergeCells count="8">
    <mergeCell ref="D8:E8"/>
    <mergeCell ref="A11:E11"/>
    <mergeCell ref="D2:E2"/>
    <mergeCell ref="D3:E3"/>
    <mergeCell ref="D4:E4"/>
    <mergeCell ref="D5:E5"/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56" fitToHeight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36"/>
  <sheetViews>
    <sheetView topLeftCell="A207" zoomScaleNormal="100" workbookViewId="0">
      <selection activeCell="I207" sqref="I1:L1048576"/>
    </sheetView>
  </sheetViews>
  <sheetFormatPr defaultRowHeight="15.75" x14ac:dyDescent="0.25"/>
  <cols>
    <col min="1" max="1" width="56.42578125" style="128" customWidth="1"/>
    <col min="2" max="2" width="5.85546875" style="129" customWidth="1"/>
    <col min="3" max="3" width="5.140625" style="129" customWidth="1"/>
    <col min="4" max="4" width="15.85546875" style="129" customWidth="1"/>
    <col min="5" max="5" width="8.5703125" style="129" customWidth="1"/>
    <col min="6" max="6" width="22.42578125" style="130" customWidth="1"/>
    <col min="7" max="7" width="21.85546875" style="130" customWidth="1"/>
    <col min="8" max="8" width="21" style="130" customWidth="1"/>
    <col min="9" max="9" width="16.7109375" style="131" hidden="1" customWidth="1"/>
    <col min="10" max="10" width="17.28515625" style="132" hidden="1" customWidth="1"/>
    <col min="11" max="12" width="18.28515625" style="132" hidden="1" customWidth="1"/>
    <col min="13" max="13" width="15.140625" style="133" customWidth="1"/>
    <col min="14" max="14" width="15.5703125" style="133" customWidth="1"/>
    <col min="15" max="15" width="13.5703125" style="133" customWidth="1"/>
    <col min="16" max="16" width="12.7109375" style="133" customWidth="1"/>
    <col min="17" max="17" width="15.85546875" style="133" customWidth="1"/>
    <col min="18" max="19" width="16.28515625" style="133" customWidth="1"/>
    <col min="20" max="20" width="16.7109375" style="133" bestFit="1" customWidth="1"/>
    <col min="21" max="21" width="15.42578125" style="133" bestFit="1" customWidth="1"/>
    <col min="22" max="22" width="12.7109375" style="132" customWidth="1"/>
    <col min="23" max="23" width="10.42578125" style="132" customWidth="1"/>
    <col min="24" max="24" width="12.7109375" style="132" bestFit="1" customWidth="1"/>
    <col min="25" max="25" width="12.140625" style="132" bestFit="1" customWidth="1"/>
    <col min="26" max="26" width="13.5703125" style="130" bestFit="1" customWidth="1"/>
    <col min="27" max="27" width="13" style="130" customWidth="1"/>
    <col min="28" max="28" width="14.140625" style="130" customWidth="1"/>
    <col min="29" max="29" width="13.85546875" style="130" customWidth="1"/>
    <col min="30" max="30" width="15.140625" style="130" customWidth="1"/>
    <col min="31" max="31" width="15.42578125" style="130" bestFit="1" customWidth="1"/>
    <col min="32" max="32" width="16.7109375" style="130" bestFit="1" customWidth="1"/>
    <col min="33" max="33" width="15.42578125" style="130" bestFit="1" customWidth="1"/>
    <col min="34" max="34" width="11.5703125" style="128" customWidth="1"/>
    <col min="35" max="35" width="10.28515625" style="128" bestFit="1" customWidth="1"/>
    <col min="36" max="36" width="22.42578125" style="128" customWidth="1"/>
    <col min="37" max="37" width="15.5703125" style="128" customWidth="1"/>
    <col min="38" max="38" width="15.85546875" style="128" customWidth="1"/>
    <col min="39" max="39" width="15.5703125" style="128" customWidth="1"/>
    <col min="40" max="40" width="15.85546875" style="128" customWidth="1"/>
    <col min="41" max="41" width="9.140625" style="128"/>
    <col min="42" max="42" width="10.85546875" style="128" customWidth="1"/>
    <col min="43" max="43" width="11" style="128" bestFit="1" customWidth="1"/>
    <col min="44" max="226" width="9.140625" style="128"/>
    <col min="227" max="227" width="61" style="128" customWidth="1"/>
    <col min="228" max="228" width="9.140625" style="128" customWidth="1"/>
    <col min="229" max="229" width="5.85546875" style="128" customWidth="1"/>
    <col min="230" max="230" width="5.140625" style="128" customWidth="1"/>
    <col min="231" max="231" width="18.140625" style="128" customWidth="1"/>
    <col min="232" max="232" width="8.5703125" style="128" customWidth="1"/>
    <col min="233" max="233" width="27.140625" style="128" customWidth="1"/>
    <col min="234" max="240" width="0" style="128" hidden="1" customWidth="1"/>
    <col min="241" max="241" width="12.42578125" style="128" bestFit="1" customWidth="1"/>
    <col min="242" max="242" width="13.28515625" style="128" bestFit="1" customWidth="1"/>
    <col min="243" max="243" width="46.7109375" style="128" bestFit="1" customWidth="1"/>
    <col min="244" max="482" width="9.140625" style="128"/>
    <col min="483" max="483" width="61" style="128" customWidth="1"/>
    <col min="484" max="484" width="9.140625" style="128" customWidth="1"/>
    <col min="485" max="485" width="5.85546875" style="128" customWidth="1"/>
    <col min="486" max="486" width="5.140625" style="128" customWidth="1"/>
    <col min="487" max="487" width="18.140625" style="128" customWidth="1"/>
    <col min="488" max="488" width="8.5703125" style="128" customWidth="1"/>
    <col min="489" max="489" width="27.140625" style="128" customWidth="1"/>
    <col min="490" max="496" width="0" style="128" hidden="1" customWidth="1"/>
    <col min="497" max="497" width="12.42578125" style="128" bestFit="1" customWidth="1"/>
    <col min="498" max="498" width="13.28515625" style="128" bestFit="1" customWidth="1"/>
    <col min="499" max="499" width="46.7109375" style="128" bestFit="1" customWidth="1"/>
    <col min="500" max="738" width="9.140625" style="128"/>
    <col min="739" max="739" width="61" style="128" customWidth="1"/>
    <col min="740" max="740" width="9.140625" style="128" customWidth="1"/>
    <col min="741" max="741" width="5.85546875" style="128" customWidth="1"/>
    <col min="742" max="742" width="5.140625" style="128" customWidth="1"/>
    <col min="743" max="743" width="18.140625" style="128" customWidth="1"/>
    <col min="744" max="744" width="8.5703125" style="128" customWidth="1"/>
    <col min="745" max="745" width="27.140625" style="128" customWidth="1"/>
    <col min="746" max="752" width="0" style="128" hidden="1" customWidth="1"/>
    <col min="753" max="753" width="12.42578125" style="128" bestFit="1" customWidth="1"/>
    <col min="754" max="754" width="13.28515625" style="128" bestFit="1" customWidth="1"/>
    <col min="755" max="755" width="46.7109375" style="128" bestFit="1" customWidth="1"/>
    <col min="756" max="994" width="9.140625" style="128"/>
    <col min="995" max="995" width="61" style="128" customWidth="1"/>
    <col min="996" max="996" width="9.140625" style="128" customWidth="1"/>
    <col min="997" max="997" width="5.85546875" style="128" customWidth="1"/>
    <col min="998" max="998" width="5.140625" style="128" customWidth="1"/>
    <col min="999" max="999" width="18.140625" style="128" customWidth="1"/>
    <col min="1000" max="1000" width="8.5703125" style="128" customWidth="1"/>
    <col min="1001" max="1001" width="27.140625" style="128" customWidth="1"/>
    <col min="1002" max="1008" width="0" style="128" hidden="1" customWidth="1"/>
    <col min="1009" max="1009" width="12.42578125" style="128" bestFit="1" customWidth="1"/>
    <col min="1010" max="1010" width="13.28515625" style="128" bestFit="1" customWidth="1"/>
    <col min="1011" max="1011" width="46.7109375" style="128" bestFit="1" customWidth="1"/>
    <col min="1012" max="1250" width="9.140625" style="128"/>
    <col min="1251" max="1251" width="61" style="128" customWidth="1"/>
    <col min="1252" max="1252" width="9.140625" style="128" customWidth="1"/>
    <col min="1253" max="1253" width="5.85546875" style="128" customWidth="1"/>
    <col min="1254" max="1254" width="5.140625" style="128" customWidth="1"/>
    <col min="1255" max="1255" width="18.140625" style="128" customWidth="1"/>
    <col min="1256" max="1256" width="8.5703125" style="128" customWidth="1"/>
    <col min="1257" max="1257" width="27.140625" style="128" customWidth="1"/>
    <col min="1258" max="1264" width="0" style="128" hidden="1" customWidth="1"/>
    <col min="1265" max="1265" width="12.42578125" style="128" bestFit="1" customWidth="1"/>
    <col min="1266" max="1266" width="13.28515625" style="128" bestFit="1" customWidth="1"/>
    <col min="1267" max="1267" width="46.7109375" style="128" bestFit="1" customWidth="1"/>
    <col min="1268" max="1506" width="9.140625" style="128"/>
    <col min="1507" max="1507" width="61" style="128" customWidth="1"/>
    <col min="1508" max="1508" width="9.140625" style="128" customWidth="1"/>
    <col min="1509" max="1509" width="5.85546875" style="128" customWidth="1"/>
    <col min="1510" max="1510" width="5.140625" style="128" customWidth="1"/>
    <col min="1511" max="1511" width="18.140625" style="128" customWidth="1"/>
    <col min="1512" max="1512" width="8.5703125" style="128" customWidth="1"/>
    <col min="1513" max="1513" width="27.140625" style="128" customWidth="1"/>
    <col min="1514" max="1520" width="0" style="128" hidden="1" customWidth="1"/>
    <col min="1521" max="1521" width="12.42578125" style="128" bestFit="1" customWidth="1"/>
    <col min="1522" max="1522" width="13.28515625" style="128" bestFit="1" customWidth="1"/>
    <col min="1523" max="1523" width="46.7109375" style="128" bestFit="1" customWidth="1"/>
    <col min="1524" max="1762" width="9.140625" style="128"/>
    <col min="1763" max="1763" width="61" style="128" customWidth="1"/>
    <col min="1764" max="1764" width="9.140625" style="128" customWidth="1"/>
    <col min="1765" max="1765" width="5.85546875" style="128" customWidth="1"/>
    <col min="1766" max="1766" width="5.140625" style="128" customWidth="1"/>
    <col min="1767" max="1767" width="18.140625" style="128" customWidth="1"/>
    <col min="1768" max="1768" width="8.5703125" style="128" customWidth="1"/>
    <col min="1769" max="1769" width="27.140625" style="128" customWidth="1"/>
    <col min="1770" max="1776" width="0" style="128" hidden="1" customWidth="1"/>
    <col min="1777" max="1777" width="12.42578125" style="128" bestFit="1" customWidth="1"/>
    <col min="1778" max="1778" width="13.28515625" style="128" bestFit="1" customWidth="1"/>
    <col min="1779" max="1779" width="46.7109375" style="128" bestFit="1" customWidth="1"/>
    <col min="1780" max="2018" width="9.140625" style="128"/>
    <col min="2019" max="2019" width="61" style="128" customWidth="1"/>
    <col min="2020" max="2020" width="9.140625" style="128" customWidth="1"/>
    <col min="2021" max="2021" width="5.85546875" style="128" customWidth="1"/>
    <col min="2022" max="2022" width="5.140625" style="128" customWidth="1"/>
    <col min="2023" max="2023" width="18.140625" style="128" customWidth="1"/>
    <col min="2024" max="2024" width="8.5703125" style="128" customWidth="1"/>
    <col min="2025" max="2025" width="27.140625" style="128" customWidth="1"/>
    <col min="2026" max="2032" width="0" style="128" hidden="1" customWidth="1"/>
    <col min="2033" max="2033" width="12.42578125" style="128" bestFit="1" customWidth="1"/>
    <col min="2034" max="2034" width="13.28515625" style="128" bestFit="1" customWidth="1"/>
    <col min="2035" max="2035" width="46.7109375" style="128" bestFit="1" customWidth="1"/>
    <col min="2036" max="2274" width="9.140625" style="128"/>
    <col min="2275" max="2275" width="61" style="128" customWidth="1"/>
    <col min="2276" max="2276" width="9.140625" style="128" customWidth="1"/>
    <col min="2277" max="2277" width="5.85546875" style="128" customWidth="1"/>
    <col min="2278" max="2278" width="5.140625" style="128" customWidth="1"/>
    <col min="2279" max="2279" width="18.140625" style="128" customWidth="1"/>
    <col min="2280" max="2280" width="8.5703125" style="128" customWidth="1"/>
    <col min="2281" max="2281" width="27.140625" style="128" customWidth="1"/>
    <col min="2282" max="2288" width="0" style="128" hidden="1" customWidth="1"/>
    <col min="2289" max="2289" width="12.42578125" style="128" bestFit="1" customWidth="1"/>
    <col min="2290" max="2290" width="13.28515625" style="128" bestFit="1" customWidth="1"/>
    <col min="2291" max="2291" width="46.7109375" style="128" bestFit="1" customWidth="1"/>
    <col min="2292" max="2530" width="9.140625" style="128"/>
    <col min="2531" max="2531" width="61" style="128" customWidth="1"/>
    <col min="2532" max="2532" width="9.140625" style="128" customWidth="1"/>
    <col min="2533" max="2533" width="5.85546875" style="128" customWidth="1"/>
    <col min="2534" max="2534" width="5.140625" style="128" customWidth="1"/>
    <col min="2535" max="2535" width="18.140625" style="128" customWidth="1"/>
    <col min="2536" max="2536" width="8.5703125" style="128" customWidth="1"/>
    <col min="2537" max="2537" width="27.140625" style="128" customWidth="1"/>
    <col min="2538" max="2544" width="0" style="128" hidden="1" customWidth="1"/>
    <col min="2545" max="2545" width="12.42578125" style="128" bestFit="1" customWidth="1"/>
    <col min="2546" max="2546" width="13.28515625" style="128" bestFit="1" customWidth="1"/>
    <col min="2547" max="2547" width="46.7109375" style="128" bestFit="1" customWidth="1"/>
    <col min="2548" max="2786" width="9.140625" style="128"/>
    <col min="2787" max="2787" width="61" style="128" customWidth="1"/>
    <col min="2788" max="2788" width="9.140625" style="128" customWidth="1"/>
    <col min="2789" max="2789" width="5.85546875" style="128" customWidth="1"/>
    <col min="2790" max="2790" width="5.140625" style="128" customWidth="1"/>
    <col min="2791" max="2791" width="18.140625" style="128" customWidth="1"/>
    <col min="2792" max="2792" width="8.5703125" style="128" customWidth="1"/>
    <col min="2793" max="2793" width="27.140625" style="128" customWidth="1"/>
    <col min="2794" max="2800" width="0" style="128" hidden="1" customWidth="1"/>
    <col min="2801" max="2801" width="12.42578125" style="128" bestFit="1" customWidth="1"/>
    <col min="2802" max="2802" width="13.28515625" style="128" bestFit="1" customWidth="1"/>
    <col min="2803" max="2803" width="46.7109375" style="128" bestFit="1" customWidth="1"/>
    <col min="2804" max="3042" width="9.140625" style="128"/>
    <col min="3043" max="3043" width="61" style="128" customWidth="1"/>
    <col min="3044" max="3044" width="9.140625" style="128" customWidth="1"/>
    <col min="3045" max="3045" width="5.85546875" style="128" customWidth="1"/>
    <col min="3046" max="3046" width="5.140625" style="128" customWidth="1"/>
    <col min="3047" max="3047" width="18.140625" style="128" customWidth="1"/>
    <col min="3048" max="3048" width="8.5703125" style="128" customWidth="1"/>
    <col min="3049" max="3049" width="27.140625" style="128" customWidth="1"/>
    <col min="3050" max="3056" width="0" style="128" hidden="1" customWidth="1"/>
    <col min="3057" max="3057" width="12.42578125" style="128" bestFit="1" customWidth="1"/>
    <col min="3058" max="3058" width="13.28515625" style="128" bestFit="1" customWidth="1"/>
    <col min="3059" max="3059" width="46.7109375" style="128" bestFit="1" customWidth="1"/>
    <col min="3060" max="3298" width="9.140625" style="128"/>
    <col min="3299" max="3299" width="61" style="128" customWidth="1"/>
    <col min="3300" max="3300" width="9.140625" style="128" customWidth="1"/>
    <col min="3301" max="3301" width="5.85546875" style="128" customWidth="1"/>
    <col min="3302" max="3302" width="5.140625" style="128" customWidth="1"/>
    <col min="3303" max="3303" width="18.140625" style="128" customWidth="1"/>
    <col min="3304" max="3304" width="8.5703125" style="128" customWidth="1"/>
    <col min="3305" max="3305" width="27.140625" style="128" customWidth="1"/>
    <col min="3306" max="3312" width="0" style="128" hidden="1" customWidth="1"/>
    <col min="3313" max="3313" width="12.42578125" style="128" bestFit="1" customWidth="1"/>
    <col min="3314" max="3314" width="13.28515625" style="128" bestFit="1" customWidth="1"/>
    <col min="3315" max="3315" width="46.7109375" style="128" bestFit="1" customWidth="1"/>
    <col min="3316" max="3554" width="9.140625" style="128"/>
    <col min="3555" max="3555" width="61" style="128" customWidth="1"/>
    <col min="3556" max="3556" width="9.140625" style="128" customWidth="1"/>
    <col min="3557" max="3557" width="5.85546875" style="128" customWidth="1"/>
    <col min="3558" max="3558" width="5.140625" style="128" customWidth="1"/>
    <col min="3559" max="3559" width="18.140625" style="128" customWidth="1"/>
    <col min="3560" max="3560" width="8.5703125" style="128" customWidth="1"/>
    <col min="3561" max="3561" width="27.140625" style="128" customWidth="1"/>
    <col min="3562" max="3568" width="0" style="128" hidden="1" customWidth="1"/>
    <col min="3569" max="3569" width="12.42578125" style="128" bestFit="1" customWidth="1"/>
    <col min="3570" max="3570" width="13.28515625" style="128" bestFit="1" customWidth="1"/>
    <col min="3571" max="3571" width="46.7109375" style="128" bestFit="1" customWidth="1"/>
    <col min="3572" max="3810" width="9.140625" style="128"/>
    <col min="3811" max="3811" width="61" style="128" customWidth="1"/>
    <col min="3812" max="3812" width="9.140625" style="128" customWidth="1"/>
    <col min="3813" max="3813" width="5.85546875" style="128" customWidth="1"/>
    <col min="3814" max="3814" width="5.140625" style="128" customWidth="1"/>
    <col min="3815" max="3815" width="18.140625" style="128" customWidth="1"/>
    <col min="3816" max="3816" width="8.5703125" style="128" customWidth="1"/>
    <col min="3817" max="3817" width="27.140625" style="128" customWidth="1"/>
    <col min="3818" max="3824" width="0" style="128" hidden="1" customWidth="1"/>
    <col min="3825" max="3825" width="12.42578125" style="128" bestFit="1" customWidth="1"/>
    <col min="3826" max="3826" width="13.28515625" style="128" bestFit="1" customWidth="1"/>
    <col min="3827" max="3827" width="46.7109375" style="128" bestFit="1" customWidth="1"/>
    <col min="3828" max="4066" width="9.140625" style="128"/>
    <col min="4067" max="4067" width="61" style="128" customWidth="1"/>
    <col min="4068" max="4068" width="9.140625" style="128" customWidth="1"/>
    <col min="4069" max="4069" width="5.85546875" style="128" customWidth="1"/>
    <col min="4070" max="4070" width="5.140625" style="128" customWidth="1"/>
    <col min="4071" max="4071" width="18.140625" style="128" customWidth="1"/>
    <col min="4072" max="4072" width="8.5703125" style="128" customWidth="1"/>
    <col min="4073" max="4073" width="27.140625" style="128" customWidth="1"/>
    <col min="4074" max="4080" width="0" style="128" hidden="1" customWidth="1"/>
    <col min="4081" max="4081" width="12.42578125" style="128" bestFit="1" customWidth="1"/>
    <col min="4082" max="4082" width="13.28515625" style="128" bestFit="1" customWidth="1"/>
    <col min="4083" max="4083" width="46.7109375" style="128" bestFit="1" customWidth="1"/>
    <col min="4084" max="4322" width="9.140625" style="128"/>
    <col min="4323" max="4323" width="61" style="128" customWidth="1"/>
    <col min="4324" max="4324" width="9.140625" style="128" customWidth="1"/>
    <col min="4325" max="4325" width="5.85546875" style="128" customWidth="1"/>
    <col min="4326" max="4326" width="5.140625" style="128" customWidth="1"/>
    <col min="4327" max="4327" width="18.140625" style="128" customWidth="1"/>
    <col min="4328" max="4328" width="8.5703125" style="128" customWidth="1"/>
    <col min="4329" max="4329" width="27.140625" style="128" customWidth="1"/>
    <col min="4330" max="4336" width="0" style="128" hidden="1" customWidth="1"/>
    <col min="4337" max="4337" width="12.42578125" style="128" bestFit="1" customWidth="1"/>
    <col min="4338" max="4338" width="13.28515625" style="128" bestFit="1" customWidth="1"/>
    <col min="4339" max="4339" width="46.7109375" style="128" bestFit="1" customWidth="1"/>
    <col min="4340" max="4578" width="9.140625" style="128"/>
    <col min="4579" max="4579" width="61" style="128" customWidth="1"/>
    <col min="4580" max="4580" width="9.140625" style="128" customWidth="1"/>
    <col min="4581" max="4581" width="5.85546875" style="128" customWidth="1"/>
    <col min="4582" max="4582" width="5.140625" style="128" customWidth="1"/>
    <col min="4583" max="4583" width="18.140625" style="128" customWidth="1"/>
    <col min="4584" max="4584" width="8.5703125" style="128" customWidth="1"/>
    <col min="4585" max="4585" width="27.140625" style="128" customWidth="1"/>
    <col min="4586" max="4592" width="0" style="128" hidden="1" customWidth="1"/>
    <col min="4593" max="4593" width="12.42578125" style="128" bestFit="1" customWidth="1"/>
    <col min="4594" max="4594" width="13.28515625" style="128" bestFit="1" customWidth="1"/>
    <col min="4595" max="4595" width="46.7109375" style="128" bestFit="1" customWidth="1"/>
    <col min="4596" max="4834" width="9.140625" style="128"/>
    <col min="4835" max="4835" width="61" style="128" customWidth="1"/>
    <col min="4836" max="4836" width="9.140625" style="128" customWidth="1"/>
    <col min="4837" max="4837" width="5.85546875" style="128" customWidth="1"/>
    <col min="4838" max="4838" width="5.140625" style="128" customWidth="1"/>
    <col min="4839" max="4839" width="18.140625" style="128" customWidth="1"/>
    <col min="4840" max="4840" width="8.5703125" style="128" customWidth="1"/>
    <col min="4841" max="4841" width="27.140625" style="128" customWidth="1"/>
    <col min="4842" max="4848" width="0" style="128" hidden="1" customWidth="1"/>
    <col min="4849" max="4849" width="12.42578125" style="128" bestFit="1" customWidth="1"/>
    <col min="4850" max="4850" width="13.28515625" style="128" bestFit="1" customWidth="1"/>
    <col min="4851" max="4851" width="46.7109375" style="128" bestFit="1" customWidth="1"/>
    <col min="4852" max="5090" width="9.140625" style="128"/>
    <col min="5091" max="5091" width="61" style="128" customWidth="1"/>
    <col min="5092" max="5092" width="9.140625" style="128" customWidth="1"/>
    <col min="5093" max="5093" width="5.85546875" style="128" customWidth="1"/>
    <col min="5094" max="5094" width="5.140625" style="128" customWidth="1"/>
    <col min="5095" max="5095" width="18.140625" style="128" customWidth="1"/>
    <col min="5096" max="5096" width="8.5703125" style="128" customWidth="1"/>
    <col min="5097" max="5097" width="27.140625" style="128" customWidth="1"/>
    <col min="5098" max="5104" width="0" style="128" hidden="1" customWidth="1"/>
    <col min="5105" max="5105" width="12.42578125" style="128" bestFit="1" customWidth="1"/>
    <col min="5106" max="5106" width="13.28515625" style="128" bestFit="1" customWidth="1"/>
    <col min="5107" max="5107" width="46.7109375" style="128" bestFit="1" customWidth="1"/>
    <col min="5108" max="5346" width="9.140625" style="128"/>
    <col min="5347" max="5347" width="61" style="128" customWidth="1"/>
    <col min="5348" max="5348" width="9.140625" style="128" customWidth="1"/>
    <col min="5349" max="5349" width="5.85546875" style="128" customWidth="1"/>
    <col min="5350" max="5350" width="5.140625" style="128" customWidth="1"/>
    <col min="5351" max="5351" width="18.140625" style="128" customWidth="1"/>
    <col min="5352" max="5352" width="8.5703125" style="128" customWidth="1"/>
    <col min="5353" max="5353" width="27.140625" style="128" customWidth="1"/>
    <col min="5354" max="5360" width="0" style="128" hidden="1" customWidth="1"/>
    <col min="5361" max="5361" width="12.42578125" style="128" bestFit="1" customWidth="1"/>
    <col min="5362" max="5362" width="13.28515625" style="128" bestFit="1" customWidth="1"/>
    <col min="5363" max="5363" width="46.7109375" style="128" bestFit="1" customWidth="1"/>
    <col min="5364" max="5602" width="9.140625" style="128"/>
    <col min="5603" max="5603" width="61" style="128" customWidth="1"/>
    <col min="5604" max="5604" width="9.140625" style="128" customWidth="1"/>
    <col min="5605" max="5605" width="5.85546875" style="128" customWidth="1"/>
    <col min="5606" max="5606" width="5.140625" style="128" customWidth="1"/>
    <col min="5607" max="5607" width="18.140625" style="128" customWidth="1"/>
    <col min="5608" max="5608" width="8.5703125" style="128" customWidth="1"/>
    <col min="5609" max="5609" width="27.140625" style="128" customWidth="1"/>
    <col min="5610" max="5616" width="0" style="128" hidden="1" customWidth="1"/>
    <col min="5617" max="5617" width="12.42578125" style="128" bestFit="1" customWidth="1"/>
    <col min="5618" max="5618" width="13.28515625" style="128" bestFit="1" customWidth="1"/>
    <col min="5619" max="5619" width="46.7109375" style="128" bestFit="1" customWidth="1"/>
    <col min="5620" max="5858" width="9.140625" style="128"/>
    <col min="5859" max="5859" width="61" style="128" customWidth="1"/>
    <col min="5860" max="5860" width="9.140625" style="128" customWidth="1"/>
    <col min="5861" max="5861" width="5.85546875" style="128" customWidth="1"/>
    <col min="5862" max="5862" width="5.140625" style="128" customWidth="1"/>
    <col min="5863" max="5863" width="18.140625" style="128" customWidth="1"/>
    <col min="5864" max="5864" width="8.5703125" style="128" customWidth="1"/>
    <col min="5865" max="5865" width="27.140625" style="128" customWidth="1"/>
    <col min="5866" max="5872" width="0" style="128" hidden="1" customWidth="1"/>
    <col min="5873" max="5873" width="12.42578125" style="128" bestFit="1" customWidth="1"/>
    <col min="5874" max="5874" width="13.28515625" style="128" bestFit="1" customWidth="1"/>
    <col min="5875" max="5875" width="46.7109375" style="128" bestFit="1" customWidth="1"/>
    <col min="5876" max="6114" width="9.140625" style="128"/>
    <col min="6115" max="6115" width="61" style="128" customWidth="1"/>
    <col min="6116" max="6116" width="9.140625" style="128" customWidth="1"/>
    <col min="6117" max="6117" width="5.85546875" style="128" customWidth="1"/>
    <col min="6118" max="6118" width="5.140625" style="128" customWidth="1"/>
    <col min="6119" max="6119" width="18.140625" style="128" customWidth="1"/>
    <col min="6120" max="6120" width="8.5703125" style="128" customWidth="1"/>
    <col min="6121" max="6121" width="27.140625" style="128" customWidth="1"/>
    <col min="6122" max="6128" width="0" style="128" hidden="1" customWidth="1"/>
    <col min="6129" max="6129" width="12.42578125" style="128" bestFit="1" customWidth="1"/>
    <col min="6130" max="6130" width="13.28515625" style="128" bestFit="1" customWidth="1"/>
    <col min="6131" max="6131" width="46.7109375" style="128" bestFit="1" customWidth="1"/>
    <col min="6132" max="6370" width="9.140625" style="128"/>
    <col min="6371" max="6371" width="61" style="128" customWidth="1"/>
    <col min="6372" max="6372" width="9.140625" style="128" customWidth="1"/>
    <col min="6373" max="6373" width="5.85546875" style="128" customWidth="1"/>
    <col min="6374" max="6374" width="5.140625" style="128" customWidth="1"/>
    <col min="6375" max="6375" width="18.140625" style="128" customWidth="1"/>
    <col min="6376" max="6376" width="8.5703125" style="128" customWidth="1"/>
    <col min="6377" max="6377" width="27.140625" style="128" customWidth="1"/>
    <col min="6378" max="6384" width="0" style="128" hidden="1" customWidth="1"/>
    <col min="6385" max="6385" width="12.42578125" style="128" bestFit="1" customWidth="1"/>
    <col min="6386" max="6386" width="13.28515625" style="128" bestFit="1" customWidth="1"/>
    <col min="6387" max="6387" width="46.7109375" style="128" bestFit="1" customWidth="1"/>
    <col min="6388" max="6626" width="9.140625" style="128"/>
    <col min="6627" max="6627" width="61" style="128" customWidth="1"/>
    <col min="6628" max="6628" width="9.140625" style="128" customWidth="1"/>
    <col min="6629" max="6629" width="5.85546875" style="128" customWidth="1"/>
    <col min="6630" max="6630" width="5.140625" style="128" customWidth="1"/>
    <col min="6631" max="6631" width="18.140625" style="128" customWidth="1"/>
    <col min="6632" max="6632" width="8.5703125" style="128" customWidth="1"/>
    <col min="6633" max="6633" width="27.140625" style="128" customWidth="1"/>
    <col min="6634" max="6640" width="0" style="128" hidden="1" customWidth="1"/>
    <col min="6641" max="6641" width="12.42578125" style="128" bestFit="1" customWidth="1"/>
    <col min="6642" max="6642" width="13.28515625" style="128" bestFit="1" customWidth="1"/>
    <col min="6643" max="6643" width="46.7109375" style="128" bestFit="1" customWidth="1"/>
    <col min="6644" max="6882" width="9.140625" style="128"/>
    <col min="6883" max="6883" width="61" style="128" customWidth="1"/>
    <col min="6884" max="6884" width="9.140625" style="128" customWidth="1"/>
    <col min="6885" max="6885" width="5.85546875" style="128" customWidth="1"/>
    <col min="6886" max="6886" width="5.140625" style="128" customWidth="1"/>
    <col min="6887" max="6887" width="18.140625" style="128" customWidth="1"/>
    <col min="6888" max="6888" width="8.5703125" style="128" customWidth="1"/>
    <col min="6889" max="6889" width="27.140625" style="128" customWidth="1"/>
    <col min="6890" max="6896" width="0" style="128" hidden="1" customWidth="1"/>
    <col min="6897" max="6897" width="12.42578125" style="128" bestFit="1" customWidth="1"/>
    <col min="6898" max="6898" width="13.28515625" style="128" bestFit="1" customWidth="1"/>
    <col min="6899" max="6899" width="46.7109375" style="128" bestFit="1" customWidth="1"/>
    <col min="6900" max="7138" width="9.140625" style="128"/>
    <col min="7139" max="7139" width="61" style="128" customWidth="1"/>
    <col min="7140" max="7140" width="9.140625" style="128" customWidth="1"/>
    <col min="7141" max="7141" width="5.85546875" style="128" customWidth="1"/>
    <col min="7142" max="7142" width="5.140625" style="128" customWidth="1"/>
    <col min="7143" max="7143" width="18.140625" style="128" customWidth="1"/>
    <col min="7144" max="7144" width="8.5703125" style="128" customWidth="1"/>
    <col min="7145" max="7145" width="27.140625" style="128" customWidth="1"/>
    <col min="7146" max="7152" width="0" style="128" hidden="1" customWidth="1"/>
    <col min="7153" max="7153" width="12.42578125" style="128" bestFit="1" customWidth="1"/>
    <col min="7154" max="7154" width="13.28515625" style="128" bestFit="1" customWidth="1"/>
    <col min="7155" max="7155" width="46.7109375" style="128" bestFit="1" customWidth="1"/>
    <col min="7156" max="7394" width="9.140625" style="128"/>
    <col min="7395" max="7395" width="61" style="128" customWidth="1"/>
    <col min="7396" max="7396" width="9.140625" style="128" customWidth="1"/>
    <col min="7397" max="7397" width="5.85546875" style="128" customWidth="1"/>
    <col min="7398" max="7398" width="5.140625" style="128" customWidth="1"/>
    <col min="7399" max="7399" width="18.140625" style="128" customWidth="1"/>
    <col min="7400" max="7400" width="8.5703125" style="128" customWidth="1"/>
    <col min="7401" max="7401" width="27.140625" style="128" customWidth="1"/>
    <col min="7402" max="7408" width="0" style="128" hidden="1" customWidth="1"/>
    <col min="7409" max="7409" width="12.42578125" style="128" bestFit="1" customWidth="1"/>
    <col min="7410" max="7410" width="13.28515625" style="128" bestFit="1" customWidth="1"/>
    <col min="7411" max="7411" width="46.7109375" style="128" bestFit="1" customWidth="1"/>
    <col min="7412" max="7650" width="9.140625" style="128"/>
    <col min="7651" max="7651" width="61" style="128" customWidth="1"/>
    <col min="7652" max="7652" width="9.140625" style="128" customWidth="1"/>
    <col min="7653" max="7653" width="5.85546875" style="128" customWidth="1"/>
    <col min="7654" max="7654" width="5.140625" style="128" customWidth="1"/>
    <col min="7655" max="7655" width="18.140625" style="128" customWidth="1"/>
    <col min="7656" max="7656" width="8.5703125" style="128" customWidth="1"/>
    <col min="7657" max="7657" width="27.140625" style="128" customWidth="1"/>
    <col min="7658" max="7664" width="0" style="128" hidden="1" customWidth="1"/>
    <col min="7665" max="7665" width="12.42578125" style="128" bestFit="1" customWidth="1"/>
    <col min="7666" max="7666" width="13.28515625" style="128" bestFit="1" customWidth="1"/>
    <col min="7667" max="7667" width="46.7109375" style="128" bestFit="1" customWidth="1"/>
    <col min="7668" max="7906" width="9.140625" style="128"/>
    <col min="7907" max="7907" width="61" style="128" customWidth="1"/>
    <col min="7908" max="7908" width="9.140625" style="128" customWidth="1"/>
    <col min="7909" max="7909" width="5.85546875" style="128" customWidth="1"/>
    <col min="7910" max="7910" width="5.140625" style="128" customWidth="1"/>
    <col min="7911" max="7911" width="18.140625" style="128" customWidth="1"/>
    <col min="7912" max="7912" width="8.5703125" style="128" customWidth="1"/>
    <col min="7913" max="7913" width="27.140625" style="128" customWidth="1"/>
    <col min="7914" max="7920" width="0" style="128" hidden="1" customWidth="1"/>
    <col min="7921" max="7921" width="12.42578125" style="128" bestFit="1" customWidth="1"/>
    <col min="7922" max="7922" width="13.28515625" style="128" bestFit="1" customWidth="1"/>
    <col min="7923" max="7923" width="46.7109375" style="128" bestFit="1" customWidth="1"/>
    <col min="7924" max="8162" width="9.140625" style="128"/>
    <col min="8163" max="8163" width="61" style="128" customWidth="1"/>
    <col min="8164" max="8164" width="9.140625" style="128" customWidth="1"/>
    <col min="8165" max="8165" width="5.85546875" style="128" customWidth="1"/>
    <col min="8166" max="8166" width="5.140625" style="128" customWidth="1"/>
    <col min="8167" max="8167" width="18.140625" style="128" customWidth="1"/>
    <col min="8168" max="8168" width="8.5703125" style="128" customWidth="1"/>
    <col min="8169" max="8169" width="27.140625" style="128" customWidth="1"/>
    <col min="8170" max="8176" width="0" style="128" hidden="1" customWidth="1"/>
    <col min="8177" max="8177" width="12.42578125" style="128" bestFit="1" customWidth="1"/>
    <col min="8178" max="8178" width="13.28515625" style="128" bestFit="1" customWidth="1"/>
    <col min="8179" max="8179" width="46.7109375" style="128" bestFit="1" customWidth="1"/>
    <col min="8180" max="8418" width="9.140625" style="128"/>
    <col min="8419" max="8419" width="61" style="128" customWidth="1"/>
    <col min="8420" max="8420" width="9.140625" style="128" customWidth="1"/>
    <col min="8421" max="8421" width="5.85546875" style="128" customWidth="1"/>
    <col min="8422" max="8422" width="5.140625" style="128" customWidth="1"/>
    <col min="8423" max="8423" width="18.140625" style="128" customWidth="1"/>
    <col min="8424" max="8424" width="8.5703125" style="128" customWidth="1"/>
    <col min="8425" max="8425" width="27.140625" style="128" customWidth="1"/>
    <col min="8426" max="8432" width="0" style="128" hidden="1" customWidth="1"/>
    <col min="8433" max="8433" width="12.42578125" style="128" bestFit="1" customWidth="1"/>
    <col min="8434" max="8434" width="13.28515625" style="128" bestFit="1" customWidth="1"/>
    <col min="8435" max="8435" width="46.7109375" style="128" bestFit="1" customWidth="1"/>
    <col min="8436" max="8674" width="9.140625" style="128"/>
    <col min="8675" max="8675" width="61" style="128" customWidth="1"/>
    <col min="8676" max="8676" width="9.140625" style="128" customWidth="1"/>
    <col min="8677" max="8677" width="5.85546875" style="128" customWidth="1"/>
    <col min="8678" max="8678" width="5.140625" style="128" customWidth="1"/>
    <col min="8679" max="8679" width="18.140625" style="128" customWidth="1"/>
    <col min="8680" max="8680" width="8.5703125" style="128" customWidth="1"/>
    <col min="8681" max="8681" width="27.140625" style="128" customWidth="1"/>
    <col min="8682" max="8688" width="0" style="128" hidden="1" customWidth="1"/>
    <col min="8689" max="8689" width="12.42578125" style="128" bestFit="1" customWidth="1"/>
    <col min="8690" max="8690" width="13.28515625" style="128" bestFit="1" customWidth="1"/>
    <col min="8691" max="8691" width="46.7109375" style="128" bestFit="1" customWidth="1"/>
    <col min="8692" max="8930" width="9.140625" style="128"/>
    <col min="8931" max="8931" width="61" style="128" customWidth="1"/>
    <col min="8932" max="8932" width="9.140625" style="128" customWidth="1"/>
    <col min="8933" max="8933" width="5.85546875" style="128" customWidth="1"/>
    <col min="8934" max="8934" width="5.140625" style="128" customWidth="1"/>
    <col min="8935" max="8935" width="18.140625" style="128" customWidth="1"/>
    <col min="8936" max="8936" width="8.5703125" style="128" customWidth="1"/>
    <col min="8937" max="8937" width="27.140625" style="128" customWidth="1"/>
    <col min="8938" max="8944" width="0" style="128" hidden="1" customWidth="1"/>
    <col min="8945" max="8945" width="12.42578125" style="128" bestFit="1" customWidth="1"/>
    <col min="8946" max="8946" width="13.28515625" style="128" bestFit="1" customWidth="1"/>
    <col min="8947" max="8947" width="46.7109375" style="128" bestFit="1" customWidth="1"/>
    <col min="8948" max="9186" width="9.140625" style="128"/>
    <col min="9187" max="9187" width="61" style="128" customWidth="1"/>
    <col min="9188" max="9188" width="9.140625" style="128" customWidth="1"/>
    <col min="9189" max="9189" width="5.85546875" style="128" customWidth="1"/>
    <col min="9190" max="9190" width="5.140625" style="128" customWidth="1"/>
    <col min="9191" max="9191" width="18.140625" style="128" customWidth="1"/>
    <col min="9192" max="9192" width="8.5703125" style="128" customWidth="1"/>
    <col min="9193" max="9193" width="27.140625" style="128" customWidth="1"/>
    <col min="9194" max="9200" width="0" style="128" hidden="1" customWidth="1"/>
    <col min="9201" max="9201" width="12.42578125" style="128" bestFit="1" customWidth="1"/>
    <col min="9202" max="9202" width="13.28515625" style="128" bestFit="1" customWidth="1"/>
    <col min="9203" max="9203" width="46.7109375" style="128" bestFit="1" customWidth="1"/>
    <col min="9204" max="9442" width="9.140625" style="128"/>
    <col min="9443" max="9443" width="61" style="128" customWidth="1"/>
    <col min="9444" max="9444" width="9.140625" style="128" customWidth="1"/>
    <col min="9445" max="9445" width="5.85546875" style="128" customWidth="1"/>
    <col min="9446" max="9446" width="5.140625" style="128" customWidth="1"/>
    <col min="9447" max="9447" width="18.140625" style="128" customWidth="1"/>
    <col min="9448" max="9448" width="8.5703125" style="128" customWidth="1"/>
    <col min="9449" max="9449" width="27.140625" style="128" customWidth="1"/>
    <col min="9450" max="9456" width="0" style="128" hidden="1" customWidth="1"/>
    <col min="9457" max="9457" width="12.42578125" style="128" bestFit="1" customWidth="1"/>
    <col min="9458" max="9458" width="13.28515625" style="128" bestFit="1" customWidth="1"/>
    <col min="9459" max="9459" width="46.7109375" style="128" bestFit="1" customWidth="1"/>
    <col min="9460" max="9698" width="9.140625" style="128"/>
    <col min="9699" max="9699" width="61" style="128" customWidth="1"/>
    <col min="9700" max="9700" width="9.140625" style="128" customWidth="1"/>
    <col min="9701" max="9701" width="5.85546875" style="128" customWidth="1"/>
    <col min="9702" max="9702" width="5.140625" style="128" customWidth="1"/>
    <col min="9703" max="9703" width="18.140625" style="128" customWidth="1"/>
    <col min="9704" max="9704" width="8.5703125" style="128" customWidth="1"/>
    <col min="9705" max="9705" width="27.140625" style="128" customWidth="1"/>
    <col min="9706" max="9712" width="0" style="128" hidden="1" customWidth="1"/>
    <col min="9713" max="9713" width="12.42578125" style="128" bestFit="1" customWidth="1"/>
    <col min="9714" max="9714" width="13.28515625" style="128" bestFit="1" customWidth="1"/>
    <col min="9715" max="9715" width="46.7109375" style="128" bestFit="1" customWidth="1"/>
    <col min="9716" max="9954" width="9.140625" style="128"/>
    <col min="9955" max="9955" width="61" style="128" customWidth="1"/>
    <col min="9956" max="9956" width="9.140625" style="128" customWidth="1"/>
    <col min="9957" max="9957" width="5.85546875" style="128" customWidth="1"/>
    <col min="9958" max="9958" width="5.140625" style="128" customWidth="1"/>
    <col min="9959" max="9959" width="18.140625" style="128" customWidth="1"/>
    <col min="9960" max="9960" width="8.5703125" style="128" customWidth="1"/>
    <col min="9961" max="9961" width="27.140625" style="128" customWidth="1"/>
    <col min="9962" max="9968" width="0" style="128" hidden="1" customWidth="1"/>
    <col min="9969" max="9969" width="12.42578125" style="128" bestFit="1" customWidth="1"/>
    <col min="9970" max="9970" width="13.28515625" style="128" bestFit="1" customWidth="1"/>
    <col min="9971" max="9971" width="46.7109375" style="128" bestFit="1" customWidth="1"/>
    <col min="9972" max="10210" width="9.140625" style="128"/>
    <col min="10211" max="10211" width="61" style="128" customWidth="1"/>
    <col min="10212" max="10212" width="9.140625" style="128" customWidth="1"/>
    <col min="10213" max="10213" width="5.85546875" style="128" customWidth="1"/>
    <col min="10214" max="10214" width="5.140625" style="128" customWidth="1"/>
    <col min="10215" max="10215" width="18.140625" style="128" customWidth="1"/>
    <col min="10216" max="10216" width="8.5703125" style="128" customWidth="1"/>
    <col min="10217" max="10217" width="27.140625" style="128" customWidth="1"/>
    <col min="10218" max="10224" width="0" style="128" hidden="1" customWidth="1"/>
    <col min="10225" max="10225" width="12.42578125" style="128" bestFit="1" customWidth="1"/>
    <col min="10226" max="10226" width="13.28515625" style="128" bestFit="1" customWidth="1"/>
    <col min="10227" max="10227" width="46.7109375" style="128" bestFit="1" customWidth="1"/>
    <col min="10228" max="10466" width="9.140625" style="128"/>
    <col min="10467" max="10467" width="61" style="128" customWidth="1"/>
    <col min="10468" max="10468" width="9.140625" style="128" customWidth="1"/>
    <col min="10469" max="10469" width="5.85546875" style="128" customWidth="1"/>
    <col min="10470" max="10470" width="5.140625" style="128" customWidth="1"/>
    <col min="10471" max="10471" width="18.140625" style="128" customWidth="1"/>
    <col min="10472" max="10472" width="8.5703125" style="128" customWidth="1"/>
    <col min="10473" max="10473" width="27.140625" style="128" customWidth="1"/>
    <col min="10474" max="10480" width="0" style="128" hidden="1" customWidth="1"/>
    <col min="10481" max="10481" width="12.42578125" style="128" bestFit="1" customWidth="1"/>
    <col min="10482" max="10482" width="13.28515625" style="128" bestFit="1" customWidth="1"/>
    <col min="10483" max="10483" width="46.7109375" style="128" bestFit="1" customWidth="1"/>
    <col min="10484" max="10722" width="9.140625" style="128"/>
    <col min="10723" max="10723" width="61" style="128" customWidth="1"/>
    <col min="10724" max="10724" width="9.140625" style="128" customWidth="1"/>
    <col min="10725" max="10725" width="5.85546875" style="128" customWidth="1"/>
    <col min="10726" max="10726" width="5.140625" style="128" customWidth="1"/>
    <col min="10727" max="10727" width="18.140625" style="128" customWidth="1"/>
    <col min="10728" max="10728" width="8.5703125" style="128" customWidth="1"/>
    <col min="10729" max="10729" width="27.140625" style="128" customWidth="1"/>
    <col min="10730" max="10736" width="0" style="128" hidden="1" customWidth="1"/>
    <col min="10737" max="10737" width="12.42578125" style="128" bestFit="1" customWidth="1"/>
    <col min="10738" max="10738" width="13.28515625" style="128" bestFit="1" customWidth="1"/>
    <col min="10739" max="10739" width="46.7109375" style="128" bestFit="1" customWidth="1"/>
    <col min="10740" max="10978" width="9.140625" style="128"/>
    <col min="10979" max="10979" width="61" style="128" customWidth="1"/>
    <col min="10980" max="10980" width="9.140625" style="128" customWidth="1"/>
    <col min="10981" max="10981" width="5.85546875" style="128" customWidth="1"/>
    <col min="10982" max="10982" width="5.140625" style="128" customWidth="1"/>
    <col min="10983" max="10983" width="18.140625" style="128" customWidth="1"/>
    <col min="10984" max="10984" width="8.5703125" style="128" customWidth="1"/>
    <col min="10985" max="10985" width="27.140625" style="128" customWidth="1"/>
    <col min="10986" max="10992" width="0" style="128" hidden="1" customWidth="1"/>
    <col min="10993" max="10993" width="12.42578125" style="128" bestFit="1" customWidth="1"/>
    <col min="10994" max="10994" width="13.28515625" style="128" bestFit="1" customWidth="1"/>
    <col min="10995" max="10995" width="46.7109375" style="128" bestFit="1" customWidth="1"/>
    <col min="10996" max="11234" width="9.140625" style="128"/>
    <col min="11235" max="11235" width="61" style="128" customWidth="1"/>
    <col min="11236" max="11236" width="9.140625" style="128" customWidth="1"/>
    <col min="11237" max="11237" width="5.85546875" style="128" customWidth="1"/>
    <col min="11238" max="11238" width="5.140625" style="128" customWidth="1"/>
    <col min="11239" max="11239" width="18.140625" style="128" customWidth="1"/>
    <col min="11240" max="11240" width="8.5703125" style="128" customWidth="1"/>
    <col min="11241" max="11241" width="27.140625" style="128" customWidth="1"/>
    <col min="11242" max="11248" width="0" style="128" hidden="1" customWidth="1"/>
    <col min="11249" max="11249" width="12.42578125" style="128" bestFit="1" customWidth="1"/>
    <col min="11250" max="11250" width="13.28515625" style="128" bestFit="1" customWidth="1"/>
    <col min="11251" max="11251" width="46.7109375" style="128" bestFit="1" customWidth="1"/>
    <col min="11252" max="11490" width="9.140625" style="128"/>
    <col min="11491" max="11491" width="61" style="128" customWidth="1"/>
    <col min="11492" max="11492" width="9.140625" style="128" customWidth="1"/>
    <col min="11493" max="11493" width="5.85546875" style="128" customWidth="1"/>
    <col min="11494" max="11494" width="5.140625" style="128" customWidth="1"/>
    <col min="11495" max="11495" width="18.140625" style="128" customWidth="1"/>
    <col min="11496" max="11496" width="8.5703125" style="128" customWidth="1"/>
    <col min="11497" max="11497" width="27.140625" style="128" customWidth="1"/>
    <col min="11498" max="11504" width="0" style="128" hidden="1" customWidth="1"/>
    <col min="11505" max="11505" width="12.42578125" style="128" bestFit="1" customWidth="1"/>
    <col min="11506" max="11506" width="13.28515625" style="128" bestFit="1" customWidth="1"/>
    <col min="11507" max="11507" width="46.7109375" style="128" bestFit="1" customWidth="1"/>
    <col min="11508" max="11746" width="9.140625" style="128"/>
    <col min="11747" max="11747" width="61" style="128" customWidth="1"/>
    <col min="11748" max="11748" width="9.140625" style="128" customWidth="1"/>
    <col min="11749" max="11749" width="5.85546875" style="128" customWidth="1"/>
    <col min="11750" max="11750" width="5.140625" style="128" customWidth="1"/>
    <col min="11751" max="11751" width="18.140625" style="128" customWidth="1"/>
    <col min="11752" max="11752" width="8.5703125" style="128" customWidth="1"/>
    <col min="11753" max="11753" width="27.140625" style="128" customWidth="1"/>
    <col min="11754" max="11760" width="0" style="128" hidden="1" customWidth="1"/>
    <col min="11761" max="11761" width="12.42578125" style="128" bestFit="1" customWidth="1"/>
    <col min="11762" max="11762" width="13.28515625" style="128" bestFit="1" customWidth="1"/>
    <col min="11763" max="11763" width="46.7109375" style="128" bestFit="1" customWidth="1"/>
    <col min="11764" max="12002" width="9.140625" style="128"/>
    <col min="12003" max="12003" width="61" style="128" customWidth="1"/>
    <col min="12004" max="12004" width="9.140625" style="128" customWidth="1"/>
    <col min="12005" max="12005" width="5.85546875" style="128" customWidth="1"/>
    <col min="12006" max="12006" width="5.140625" style="128" customWidth="1"/>
    <col min="12007" max="12007" width="18.140625" style="128" customWidth="1"/>
    <col min="12008" max="12008" width="8.5703125" style="128" customWidth="1"/>
    <col min="12009" max="12009" width="27.140625" style="128" customWidth="1"/>
    <col min="12010" max="12016" width="0" style="128" hidden="1" customWidth="1"/>
    <col min="12017" max="12017" width="12.42578125" style="128" bestFit="1" customWidth="1"/>
    <col min="12018" max="12018" width="13.28515625" style="128" bestFit="1" customWidth="1"/>
    <col min="12019" max="12019" width="46.7109375" style="128" bestFit="1" customWidth="1"/>
    <col min="12020" max="12258" width="9.140625" style="128"/>
    <col min="12259" max="12259" width="61" style="128" customWidth="1"/>
    <col min="12260" max="12260" width="9.140625" style="128" customWidth="1"/>
    <col min="12261" max="12261" width="5.85546875" style="128" customWidth="1"/>
    <col min="12262" max="12262" width="5.140625" style="128" customWidth="1"/>
    <col min="12263" max="12263" width="18.140625" style="128" customWidth="1"/>
    <col min="12264" max="12264" width="8.5703125" style="128" customWidth="1"/>
    <col min="12265" max="12265" width="27.140625" style="128" customWidth="1"/>
    <col min="12266" max="12272" width="0" style="128" hidden="1" customWidth="1"/>
    <col min="12273" max="12273" width="12.42578125" style="128" bestFit="1" customWidth="1"/>
    <col min="12274" max="12274" width="13.28515625" style="128" bestFit="1" customWidth="1"/>
    <col min="12275" max="12275" width="46.7109375" style="128" bestFit="1" customWidth="1"/>
    <col min="12276" max="12514" width="9.140625" style="128"/>
    <col min="12515" max="12515" width="61" style="128" customWidth="1"/>
    <col min="12516" max="12516" width="9.140625" style="128" customWidth="1"/>
    <col min="12517" max="12517" width="5.85546875" style="128" customWidth="1"/>
    <col min="12518" max="12518" width="5.140625" style="128" customWidth="1"/>
    <col min="12519" max="12519" width="18.140625" style="128" customWidth="1"/>
    <col min="12520" max="12520" width="8.5703125" style="128" customWidth="1"/>
    <col min="12521" max="12521" width="27.140625" style="128" customWidth="1"/>
    <col min="12522" max="12528" width="0" style="128" hidden="1" customWidth="1"/>
    <col min="12529" max="12529" width="12.42578125" style="128" bestFit="1" customWidth="1"/>
    <col min="12530" max="12530" width="13.28515625" style="128" bestFit="1" customWidth="1"/>
    <col min="12531" max="12531" width="46.7109375" style="128" bestFit="1" customWidth="1"/>
    <col min="12532" max="12770" width="9.140625" style="128"/>
    <col min="12771" max="12771" width="61" style="128" customWidth="1"/>
    <col min="12772" max="12772" width="9.140625" style="128" customWidth="1"/>
    <col min="12773" max="12773" width="5.85546875" style="128" customWidth="1"/>
    <col min="12774" max="12774" width="5.140625" style="128" customWidth="1"/>
    <col min="12775" max="12775" width="18.140625" style="128" customWidth="1"/>
    <col min="12776" max="12776" width="8.5703125" style="128" customWidth="1"/>
    <col min="12777" max="12777" width="27.140625" style="128" customWidth="1"/>
    <col min="12778" max="12784" width="0" style="128" hidden="1" customWidth="1"/>
    <col min="12785" max="12785" width="12.42578125" style="128" bestFit="1" customWidth="1"/>
    <col min="12786" max="12786" width="13.28515625" style="128" bestFit="1" customWidth="1"/>
    <col min="12787" max="12787" width="46.7109375" style="128" bestFit="1" customWidth="1"/>
    <col min="12788" max="13026" width="9.140625" style="128"/>
    <col min="13027" max="13027" width="61" style="128" customWidth="1"/>
    <col min="13028" max="13028" width="9.140625" style="128" customWidth="1"/>
    <col min="13029" max="13029" width="5.85546875" style="128" customWidth="1"/>
    <col min="13030" max="13030" width="5.140625" style="128" customWidth="1"/>
    <col min="13031" max="13031" width="18.140625" style="128" customWidth="1"/>
    <col min="13032" max="13032" width="8.5703125" style="128" customWidth="1"/>
    <col min="13033" max="13033" width="27.140625" style="128" customWidth="1"/>
    <col min="13034" max="13040" width="0" style="128" hidden="1" customWidth="1"/>
    <col min="13041" max="13041" width="12.42578125" style="128" bestFit="1" customWidth="1"/>
    <col min="13042" max="13042" width="13.28515625" style="128" bestFit="1" customWidth="1"/>
    <col min="13043" max="13043" width="46.7109375" style="128" bestFit="1" customWidth="1"/>
    <col min="13044" max="13282" width="9.140625" style="128"/>
    <col min="13283" max="13283" width="61" style="128" customWidth="1"/>
    <col min="13284" max="13284" width="9.140625" style="128" customWidth="1"/>
    <col min="13285" max="13285" width="5.85546875" style="128" customWidth="1"/>
    <col min="13286" max="13286" width="5.140625" style="128" customWidth="1"/>
    <col min="13287" max="13287" width="18.140625" style="128" customWidth="1"/>
    <col min="13288" max="13288" width="8.5703125" style="128" customWidth="1"/>
    <col min="13289" max="13289" width="27.140625" style="128" customWidth="1"/>
    <col min="13290" max="13296" width="0" style="128" hidden="1" customWidth="1"/>
    <col min="13297" max="13297" width="12.42578125" style="128" bestFit="1" customWidth="1"/>
    <col min="13298" max="13298" width="13.28515625" style="128" bestFit="1" customWidth="1"/>
    <col min="13299" max="13299" width="46.7109375" style="128" bestFit="1" customWidth="1"/>
    <col min="13300" max="13538" width="9.140625" style="128"/>
    <col min="13539" max="13539" width="61" style="128" customWidth="1"/>
    <col min="13540" max="13540" width="9.140625" style="128" customWidth="1"/>
    <col min="13541" max="13541" width="5.85546875" style="128" customWidth="1"/>
    <col min="13542" max="13542" width="5.140625" style="128" customWidth="1"/>
    <col min="13543" max="13543" width="18.140625" style="128" customWidth="1"/>
    <col min="13544" max="13544" width="8.5703125" style="128" customWidth="1"/>
    <col min="13545" max="13545" width="27.140625" style="128" customWidth="1"/>
    <col min="13546" max="13552" width="0" style="128" hidden="1" customWidth="1"/>
    <col min="13553" max="13553" width="12.42578125" style="128" bestFit="1" customWidth="1"/>
    <col min="13554" max="13554" width="13.28515625" style="128" bestFit="1" customWidth="1"/>
    <col min="13555" max="13555" width="46.7109375" style="128" bestFit="1" customWidth="1"/>
    <col min="13556" max="13794" width="9.140625" style="128"/>
    <col min="13795" max="13795" width="61" style="128" customWidth="1"/>
    <col min="13796" max="13796" width="9.140625" style="128" customWidth="1"/>
    <col min="13797" max="13797" width="5.85546875" style="128" customWidth="1"/>
    <col min="13798" max="13798" width="5.140625" style="128" customWidth="1"/>
    <col min="13799" max="13799" width="18.140625" style="128" customWidth="1"/>
    <col min="13800" max="13800" width="8.5703125" style="128" customWidth="1"/>
    <col min="13801" max="13801" width="27.140625" style="128" customWidth="1"/>
    <col min="13802" max="13808" width="0" style="128" hidden="1" customWidth="1"/>
    <col min="13809" max="13809" width="12.42578125" style="128" bestFit="1" customWidth="1"/>
    <col min="13810" max="13810" width="13.28515625" style="128" bestFit="1" customWidth="1"/>
    <col min="13811" max="13811" width="46.7109375" style="128" bestFit="1" customWidth="1"/>
    <col min="13812" max="14050" width="9.140625" style="128"/>
    <col min="14051" max="14051" width="61" style="128" customWidth="1"/>
    <col min="14052" max="14052" width="9.140625" style="128" customWidth="1"/>
    <col min="14053" max="14053" width="5.85546875" style="128" customWidth="1"/>
    <col min="14054" max="14054" width="5.140625" style="128" customWidth="1"/>
    <col min="14055" max="14055" width="18.140625" style="128" customWidth="1"/>
    <col min="14056" max="14056" width="8.5703125" style="128" customWidth="1"/>
    <col min="14057" max="14057" width="27.140625" style="128" customWidth="1"/>
    <col min="14058" max="14064" width="0" style="128" hidden="1" customWidth="1"/>
    <col min="14065" max="14065" width="12.42578125" style="128" bestFit="1" customWidth="1"/>
    <col min="14066" max="14066" width="13.28515625" style="128" bestFit="1" customWidth="1"/>
    <col min="14067" max="14067" width="46.7109375" style="128" bestFit="1" customWidth="1"/>
    <col min="14068" max="14306" width="9.140625" style="128"/>
    <col min="14307" max="14307" width="61" style="128" customWidth="1"/>
    <col min="14308" max="14308" width="9.140625" style="128" customWidth="1"/>
    <col min="14309" max="14309" width="5.85546875" style="128" customWidth="1"/>
    <col min="14310" max="14310" width="5.140625" style="128" customWidth="1"/>
    <col min="14311" max="14311" width="18.140625" style="128" customWidth="1"/>
    <col min="14312" max="14312" width="8.5703125" style="128" customWidth="1"/>
    <col min="14313" max="14313" width="27.140625" style="128" customWidth="1"/>
    <col min="14314" max="14320" width="0" style="128" hidden="1" customWidth="1"/>
    <col min="14321" max="14321" width="12.42578125" style="128" bestFit="1" customWidth="1"/>
    <col min="14322" max="14322" width="13.28515625" style="128" bestFit="1" customWidth="1"/>
    <col min="14323" max="14323" width="46.7109375" style="128" bestFit="1" customWidth="1"/>
    <col min="14324" max="14562" width="9.140625" style="128"/>
    <col min="14563" max="14563" width="61" style="128" customWidth="1"/>
    <col min="14564" max="14564" width="9.140625" style="128" customWidth="1"/>
    <col min="14565" max="14565" width="5.85546875" style="128" customWidth="1"/>
    <col min="14566" max="14566" width="5.140625" style="128" customWidth="1"/>
    <col min="14567" max="14567" width="18.140625" style="128" customWidth="1"/>
    <col min="14568" max="14568" width="8.5703125" style="128" customWidth="1"/>
    <col min="14569" max="14569" width="27.140625" style="128" customWidth="1"/>
    <col min="14570" max="14576" width="0" style="128" hidden="1" customWidth="1"/>
    <col min="14577" max="14577" width="12.42578125" style="128" bestFit="1" customWidth="1"/>
    <col min="14578" max="14578" width="13.28515625" style="128" bestFit="1" customWidth="1"/>
    <col min="14579" max="14579" width="46.7109375" style="128" bestFit="1" customWidth="1"/>
    <col min="14580" max="14818" width="9.140625" style="128"/>
    <col min="14819" max="14819" width="61" style="128" customWidth="1"/>
    <col min="14820" max="14820" width="9.140625" style="128" customWidth="1"/>
    <col min="14821" max="14821" width="5.85546875" style="128" customWidth="1"/>
    <col min="14822" max="14822" width="5.140625" style="128" customWidth="1"/>
    <col min="14823" max="14823" width="18.140625" style="128" customWidth="1"/>
    <col min="14824" max="14824" width="8.5703125" style="128" customWidth="1"/>
    <col min="14825" max="14825" width="27.140625" style="128" customWidth="1"/>
    <col min="14826" max="14832" width="0" style="128" hidden="1" customWidth="1"/>
    <col min="14833" max="14833" width="12.42578125" style="128" bestFit="1" customWidth="1"/>
    <col min="14834" max="14834" width="13.28515625" style="128" bestFit="1" customWidth="1"/>
    <col min="14835" max="14835" width="46.7109375" style="128" bestFit="1" customWidth="1"/>
    <col min="14836" max="15074" width="9.140625" style="128"/>
    <col min="15075" max="15075" width="61" style="128" customWidth="1"/>
    <col min="15076" max="15076" width="9.140625" style="128" customWidth="1"/>
    <col min="15077" max="15077" width="5.85546875" style="128" customWidth="1"/>
    <col min="15078" max="15078" width="5.140625" style="128" customWidth="1"/>
    <col min="15079" max="15079" width="18.140625" style="128" customWidth="1"/>
    <col min="15080" max="15080" width="8.5703125" style="128" customWidth="1"/>
    <col min="15081" max="15081" width="27.140625" style="128" customWidth="1"/>
    <col min="15082" max="15088" width="0" style="128" hidden="1" customWidth="1"/>
    <col min="15089" max="15089" width="12.42578125" style="128" bestFit="1" customWidth="1"/>
    <col min="15090" max="15090" width="13.28515625" style="128" bestFit="1" customWidth="1"/>
    <col min="15091" max="15091" width="46.7109375" style="128" bestFit="1" customWidth="1"/>
    <col min="15092" max="15330" width="9.140625" style="128"/>
    <col min="15331" max="15331" width="61" style="128" customWidth="1"/>
    <col min="15332" max="15332" width="9.140625" style="128" customWidth="1"/>
    <col min="15333" max="15333" width="5.85546875" style="128" customWidth="1"/>
    <col min="15334" max="15334" width="5.140625" style="128" customWidth="1"/>
    <col min="15335" max="15335" width="18.140625" style="128" customWidth="1"/>
    <col min="15336" max="15336" width="8.5703125" style="128" customWidth="1"/>
    <col min="15337" max="15337" width="27.140625" style="128" customWidth="1"/>
    <col min="15338" max="15344" width="0" style="128" hidden="1" customWidth="1"/>
    <col min="15345" max="15345" width="12.42578125" style="128" bestFit="1" customWidth="1"/>
    <col min="15346" max="15346" width="13.28515625" style="128" bestFit="1" customWidth="1"/>
    <col min="15347" max="15347" width="46.7109375" style="128" bestFit="1" customWidth="1"/>
    <col min="15348" max="15586" width="9.140625" style="128"/>
    <col min="15587" max="15587" width="61" style="128" customWidth="1"/>
    <col min="15588" max="15588" width="9.140625" style="128" customWidth="1"/>
    <col min="15589" max="15589" width="5.85546875" style="128" customWidth="1"/>
    <col min="15590" max="15590" width="5.140625" style="128" customWidth="1"/>
    <col min="15591" max="15591" width="18.140625" style="128" customWidth="1"/>
    <col min="15592" max="15592" width="8.5703125" style="128" customWidth="1"/>
    <col min="15593" max="15593" width="27.140625" style="128" customWidth="1"/>
    <col min="15594" max="15600" width="0" style="128" hidden="1" customWidth="1"/>
    <col min="15601" max="15601" width="12.42578125" style="128" bestFit="1" customWidth="1"/>
    <col min="15602" max="15602" width="13.28515625" style="128" bestFit="1" customWidth="1"/>
    <col min="15603" max="15603" width="46.7109375" style="128" bestFit="1" customWidth="1"/>
    <col min="15604" max="15842" width="9.140625" style="128"/>
    <col min="15843" max="15843" width="61" style="128" customWidth="1"/>
    <col min="15844" max="15844" width="9.140625" style="128" customWidth="1"/>
    <col min="15845" max="15845" width="5.85546875" style="128" customWidth="1"/>
    <col min="15846" max="15846" width="5.140625" style="128" customWidth="1"/>
    <col min="15847" max="15847" width="18.140625" style="128" customWidth="1"/>
    <col min="15848" max="15848" width="8.5703125" style="128" customWidth="1"/>
    <col min="15849" max="15849" width="27.140625" style="128" customWidth="1"/>
    <col min="15850" max="15856" width="0" style="128" hidden="1" customWidth="1"/>
    <col min="15857" max="15857" width="12.42578125" style="128" bestFit="1" customWidth="1"/>
    <col min="15858" max="15858" width="13.28515625" style="128" bestFit="1" customWidth="1"/>
    <col min="15859" max="15859" width="46.7109375" style="128" bestFit="1" customWidth="1"/>
    <col min="15860" max="16098" width="9.140625" style="128"/>
    <col min="16099" max="16099" width="61" style="128" customWidth="1"/>
    <col min="16100" max="16100" width="9.140625" style="128" customWidth="1"/>
    <col min="16101" max="16101" width="5.85546875" style="128" customWidth="1"/>
    <col min="16102" max="16102" width="5.140625" style="128" customWidth="1"/>
    <col min="16103" max="16103" width="18.140625" style="128" customWidth="1"/>
    <col min="16104" max="16104" width="8.5703125" style="128" customWidth="1"/>
    <col min="16105" max="16105" width="27.140625" style="128" customWidth="1"/>
    <col min="16106" max="16112" width="0" style="128" hidden="1" customWidth="1"/>
    <col min="16113" max="16113" width="12.42578125" style="128" bestFit="1" customWidth="1"/>
    <col min="16114" max="16114" width="13.28515625" style="128" bestFit="1" customWidth="1"/>
    <col min="16115" max="16115" width="46.7109375" style="128" bestFit="1" customWidth="1"/>
    <col min="16116" max="16384" width="9.140625" style="128"/>
  </cols>
  <sheetData>
    <row r="1" spans="1:33" x14ac:dyDescent="0.25">
      <c r="G1" s="130" t="s">
        <v>87</v>
      </c>
    </row>
    <row r="2" spans="1:33" x14ac:dyDescent="0.25">
      <c r="G2" s="130" t="s">
        <v>708</v>
      </c>
    </row>
    <row r="3" spans="1:33" x14ac:dyDescent="0.25">
      <c r="G3" s="130" t="s">
        <v>1</v>
      </c>
    </row>
    <row r="4" spans="1:33" x14ac:dyDescent="0.25">
      <c r="G4" s="130" t="s">
        <v>282</v>
      </c>
    </row>
    <row r="5" spans="1:33" x14ac:dyDescent="0.25">
      <c r="G5" s="130" t="s">
        <v>2</v>
      </c>
    </row>
    <row r="6" spans="1:33" x14ac:dyDescent="0.25">
      <c r="G6" s="130" t="s">
        <v>332</v>
      </c>
    </row>
    <row r="7" spans="1:33" x14ac:dyDescent="0.25">
      <c r="G7" s="130" t="s">
        <v>709</v>
      </c>
    </row>
    <row r="9" spans="1:33" ht="91.15" customHeight="1" x14ac:dyDescent="0.25">
      <c r="A9" s="122" t="s">
        <v>333</v>
      </c>
      <c r="B9" s="122"/>
      <c r="C9" s="122"/>
      <c r="D9" s="122"/>
      <c r="E9" s="122"/>
      <c r="F9" s="122"/>
      <c r="G9" s="122"/>
      <c r="H9" s="122"/>
      <c r="M9" s="132"/>
    </row>
    <row r="10" spans="1:33" x14ac:dyDescent="0.25">
      <c r="M10" s="132"/>
    </row>
    <row r="11" spans="1:33" x14ac:dyDescent="0.25">
      <c r="A11" s="129"/>
      <c r="F11" s="134"/>
      <c r="M11" s="132"/>
    </row>
    <row r="12" spans="1:33" ht="30" x14ac:dyDescent="0.25">
      <c r="A12" s="135" t="s">
        <v>4</v>
      </c>
      <c r="B12" s="136" t="s">
        <v>334</v>
      </c>
      <c r="C12" s="136" t="s">
        <v>335</v>
      </c>
      <c r="D12" s="136" t="s">
        <v>336</v>
      </c>
      <c r="E12" s="136" t="s">
        <v>337</v>
      </c>
      <c r="F12" s="1" t="s">
        <v>5</v>
      </c>
      <c r="G12" s="1" t="s">
        <v>6</v>
      </c>
      <c r="H12" s="1" t="s">
        <v>283</v>
      </c>
    </row>
    <row r="13" spans="1:33" s="143" customFormat="1" ht="24" customHeight="1" x14ac:dyDescent="0.25">
      <c r="A13" s="137" t="s">
        <v>338</v>
      </c>
      <c r="B13" s="138"/>
      <c r="C13" s="138"/>
      <c r="D13" s="138"/>
      <c r="E13" s="138"/>
      <c r="F13" s="139">
        <f>F14+F182+F102+F115+F229+F213+F134+F146+F176+F223</f>
        <v>1612229465.3</v>
      </c>
      <c r="G13" s="139">
        <f t="shared" ref="G13:H13" si="0">G14+G182+G102+G115+G229+G213+G134+G146+G176+G223</f>
        <v>975719915.10000014</v>
      </c>
      <c r="H13" s="139">
        <f t="shared" si="0"/>
        <v>984718340.47000003</v>
      </c>
      <c r="I13" s="131"/>
      <c r="J13" s="132"/>
      <c r="K13" s="132"/>
      <c r="L13" s="132"/>
      <c r="M13" s="132"/>
      <c r="N13" s="140"/>
      <c r="O13" s="140"/>
      <c r="P13" s="140"/>
      <c r="Q13" s="140"/>
      <c r="R13" s="140"/>
      <c r="S13" s="140"/>
      <c r="T13" s="140"/>
      <c r="U13" s="140"/>
      <c r="V13" s="141"/>
      <c r="W13" s="141"/>
      <c r="X13" s="141"/>
      <c r="Y13" s="141"/>
      <c r="Z13" s="142"/>
      <c r="AA13" s="142"/>
      <c r="AB13" s="142"/>
      <c r="AC13" s="142"/>
      <c r="AD13" s="142"/>
      <c r="AE13" s="142"/>
      <c r="AF13" s="142"/>
      <c r="AG13" s="142"/>
    </row>
    <row r="14" spans="1:33" s="143" customFormat="1" x14ac:dyDescent="0.25">
      <c r="A14" s="144" t="s">
        <v>339</v>
      </c>
      <c r="B14" s="145" t="s">
        <v>340</v>
      </c>
      <c r="C14" s="145"/>
      <c r="D14" s="145"/>
      <c r="E14" s="145"/>
      <c r="F14" s="146">
        <f>F15+F20+F32+F40+F54+F59+F49</f>
        <v>1084419537.75</v>
      </c>
      <c r="G14" s="146">
        <f>G15+G20+G32+G40+G54+G59+G49</f>
        <v>902836632.38</v>
      </c>
      <c r="H14" s="146">
        <f>H15+H20+H32+H40+H54+H59+H49</f>
        <v>917950539.81999993</v>
      </c>
      <c r="I14" s="131"/>
      <c r="J14" s="132"/>
      <c r="K14" s="132"/>
      <c r="L14" s="132"/>
      <c r="M14" s="132"/>
      <c r="N14" s="140"/>
      <c r="O14" s="140"/>
      <c r="P14" s="140"/>
      <c r="Q14" s="140"/>
      <c r="R14" s="140"/>
      <c r="S14" s="140"/>
      <c r="T14" s="140"/>
      <c r="U14" s="140"/>
      <c r="V14" s="141"/>
      <c r="W14" s="141"/>
      <c r="X14" s="141"/>
      <c r="Y14" s="141"/>
      <c r="Z14" s="142"/>
      <c r="AA14" s="142"/>
      <c r="AB14" s="142"/>
      <c r="AC14" s="142"/>
      <c r="AD14" s="142"/>
      <c r="AE14" s="142"/>
      <c r="AF14" s="142"/>
      <c r="AG14" s="142"/>
    </row>
    <row r="15" spans="1:33" s="143" customFormat="1" ht="47.25" x14ac:dyDescent="0.25">
      <c r="A15" s="144" t="s">
        <v>341</v>
      </c>
      <c r="B15" s="145" t="s">
        <v>340</v>
      </c>
      <c r="C15" s="145" t="s">
        <v>342</v>
      </c>
      <c r="D15" s="145"/>
      <c r="E15" s="145"/>
      <c r="F15" s="146">
        <f t="shared" ref="F15:H18" si="1">F16</f>
        <v>9984710</v>
      </c>
      <c r="G15" s="146">
        <f t="shared" si="1"/>
        <v>9989966</v>
      </c>
      <c r="H15" s="146">
        <f t="shared" si="1"/>
        <v>9994980</v>
      </c>
      <c r="I15" s="131"/>
      <c r="J15" s="131"/>
      <c r="K15" s="131"/>
      <c r="L15" s="132"/>
      <c r="M15" s="140"/>
      <c r="N15" s="140"/>
      <c r="O15" s="140"/>
      <c r="P15" s="140"/>
      <c r="Q15" s="140"/>
      <c r="R15" s="140"/>
      <c r="S15" s="140"/>
      <c r="T15" s="140"/>
      <c r="U15" s="140"/>
      <c r="V15" s="141"/>
      <c r="W15" s="141"/>
      <c r="X15" s="141"/>
      <c r="Y15" s="141"/>
      <c r="Z15" s="142"/>
      <c r="AA15" s="142"/>
      <c r="AB15" s="142"/>
      <c r="AC15" s="142"/>
      <c r="AD15" s="142"/>
      <c r="AE15" s="142"/>
      <c r="AF15" s="142"/>
      <c r="AG15" s="142"/>
    </row>
    <row r="16" spans="1:33" s="143" customFormat="1" x14ac:dyDescent="0.25">
      <c r="A16" s="144" t="s">
        <v>343</v>
      </c>
      <c r="B16" s="145" t="s">
        <v>340</v>
      </c>
      <c r="C16" s="145" t="s">
        <v>342</v>
      </c>
      <c r="D16" s="145" t="s">
        <v>344</v>
      </c>
      <c r="E16" s="145"/>
      <c r="F16" s="146">
        <f t="shared" si="1"/>
        <v>9984710</v>
      </c>
      <c r="G16" s="146">
        <f t="shared" si="1"/>
        <v>9989966</v>
      </c>
      <c r="H16" s="146">
        <f t="shared" si="1"/>
        <v>9994980</v>
      </c>
      <c r="I16" s="131"/>
      <c r="J16" s="132"/>
      <c r="K16" s="132"/>
      <c r="L16" s="132"/>
      <c r="M16" s="140"/>
      <c r="N16" s="140"/>
      <c r="O16" s="140"/>
      <c r="P16" s="140"/>
      <c r="Q16" s="140"/>
      <c r="R16" s="140"/>
      <c r="S16" s="140"/>
      <c r="T16" s="140"/>
      <c r="U16" s="140"/>
      <c r="V16" s="141"/>
      <c r="W16" s="141"/>
      <c r="X16" s="141"/>
      <c r="Y16" s="141"/>
      <c r="Z16" s="142"/>
      <c r="AA16" s="142"/>
      <c r="AB16" s="142"/>
      <c r="AC16" s="142"/>
      <c r="AD16" s="142"/>
      <c r="AE16" s="142"/>
      <c r="AF16" s="142"/>
      <c r="AG16" s="142"/>
    </row>
    <row r="17" spans="1:33" ht="30.75" x14ac:dyDescent="0.25">
      <c r="A17" s="147" t="s">
        <v>345</v>
      </c>
      <c r="B17" s="148" t="s">
        <v>340</v>
      </c>
      <c r="C17" s="148" t="s">
        <v>342</v>
      </c>
      <c r="D17" s="148" t="s">
        <v>346</v>
      </c>
      <c r="E17" s="148"/>
      <c r="F17" s="149">
        <f t="shared" si="1"/>
        <v>9984710</v>
      </c>
      <c r="G17" s="149">
        <f t="shared" si="1"/>
        <v>9989966</v>
      </c>
      <c r="H17" s="149">
        <f t="shared" si="1"/>
        <v>9994980</v>
      </c>
    </row>
    <row r="18" spans="1:33" x14ac:dyDescent="0.25">
      <c r="A18" s="147" t="s">
        <v>347</v>
      </c>
      <c r="B18" s="148" t="s">
        <v>340</v>
      </c>
      <c r="C18" s="148" t="s">
        <v>342</v>
      </c>
      <c r="D18" s="148" t="s">
        <v>348</v>
      </c>
      <c r="E18" s="148"/>
      <c r="F18" s="149">
        <f t="shared" si="1"/>
        <v>9984710</v>
      </c>
      <c r="G18" s="149">
        <f t="shared" si="1"/>
        <v>9989966</v>
      </c>
      <c r="H18" s="149">
        <f t="shared" si="1"/>
        <v>9994980</v>
      </c>
    </row>
    <row r="19" spans="1:33" ht="75.75" x14ac:dyDescent="0.25">
      <c r="A19" s="147" t="s">
        <v>349</v>
      </c>
      <c r="B19" s="148" t="s">
        <v>340</v>
      </c>
      <c r="C19" s="148" t="s">
        <v>342</v>
      </c>
      <c r="D19" s="148" t="s">
        <v>348</v>
      </c>
      <c r="E19" s="148" t="s">
        <v>350</v>
      </c>
      <c r="F19" s="150">
        <v>9984710</v>
      </c>
      <c r="G19" s="150">
        <v>9989966</v>
      </c>
      <c r="H19" s="150">
        <v>9994980</v>
      </c>
    </row>
    <row r="20" spans="1:33" s="143" customFormat="1" ht="63" x14ac:dyDescent="0.25">
      <c r="A20" s="144" t="s">
        <v>351</v>
      </c>
      <c r="B20" s="145" t="s">
        <v>340</v>
      </c>
      <c r="C20" s="145" t="s">
        <v>352</v>
      </c>
      <c r="D20" s="145"/>
      <c r="E20" s="145"/>
      <c r="F20" s="146">
        <f t="shared" ref="F20:H21" si="2">F21</f>
        <v>18015818.579999998</v>
      </c>
      <c r="G20" s="146">
        <f t="shared" si="2"/>
        <v>16868424.52</v>
      </c>
      <c r="H20" s="146">
        <f t="shared" si="2"/>
        <v>17534949.800000001</v>
      </c>
      <c r="I20" s="131"/>
      <c r="J20" s="132"/>
      <c r="K20" s="132"/>
      <c r="L20" s="132"/>
      <c r="M20" s="140"/>
      <c r="N20" s="140"/>
      <c r="O20" s="140"/>
      <c r="P20" s="140"/>
      <c r="Q20" s="140"/>
      <c r="R20" s="140"/>
      <c r="S20" s="140"/>
      <c r="T20" s="140"/>
      <c r="U20" s="140"/>
      <c r="V20" s="141"/>
      <c r="W20" s="141"/>
      <c r="X20" s="141"/>
      <c r="Y20" s="141"/>
      <c r="Z20" s="142"/>
      <c r="AA20" s="142"/>
      <c r="AB20" s="142"/>
      <c r="AC20" s="142"/>
      <c r="AD20" s="142"/>
      <c r="AE20" s="142"/>
      <c r="AF20" s="142"/>
      <c r="AG20" s="142"/>
    </row>
    <row r="21" spans="1:33" s="143" customFormat="1" x14ac:dyDescent="0.25">
      <c r="A21" s="144" t="s">
        <v>343</v>
      </c>
      <c r="B21" s="145" t="s">
        <v>340</v>
      </c>
      <c r="C21" s="145" t="s">
        <v>352</v>
      </c>
      <c r="D21" s="145" t="s">
        <v>344</v>
      </c>
      <c r="E21" s="145"/>
      <c r="F21" s="146">
        <f>F22</f>
        <v>18015818.579999998</v>
      </c>
      <c r="G21" s="146">
        <f t="shared" si="2"/>
        <v>16868424.52</v>
      </c>
      <c r="H21" s="146">
        <f t="shared" si="2"/>
        <v>17534949.800000001</v>
      </c>
      <c r="I21" s="131"/>
      <c r="J21" s="132"/>
      <c r="K21" s="132"/>
      <c r="L21" s="132"/>
      <c r="M21" s="140"/>
      <c r="N21" s="140"/>
      <c r="O21" s="140"/>
      <c r="P21" s="140"/>
      <c r="Q21" s="140"/>
      <c r="R21" s="140"/>
      <c r="S21" s="140"/>
      <c r="T21" s="140"/>
      <c r="U21" s="140"/>
      <c r="V21" s="141"/>
      <c r="W21" s="141"/>
      <c r="X21" s="141"/>
      <c r="Y21" s="141"/>
      <c r="Z21" s="142"/>
      <c r="AA21" s="142"/>
      <c r="AB21" s="142"/>
      <c r="AC21" s="142"/>
      <c r="AD21" s="142"/>
      <c r="AE21" s="142"/>
      <c r="AF21" s="142"/>
      <c r="AG21" s="142"/>
    </row>
    <row r="22" spans="1:33" ht="30.75" x14ac:dyDescent="0.25">
      <c r="A22" s="147" t="s">
        <v>345</v>
      </c>
      <c r="B22" s="148" t="s">
        <v>340</v>
      </c>
      <c r="C22" s="148" t="s">
        <v>352</v>
      </c>
      <c r="D22" s="148" t="s">
        <v>346</v>
      </c>
      <c r="E22" s="148"/>
      <c r="F22" s="149">
        <f>F25+F23+F29</f>
        <v>18015818.579999998</v>
      </c>
      <c r="G22" s="149">
        <f t="shared" ref="G22:H22" si="3">G25+G23+G29</f>
        <v>16868424.52</v>
      </c>
      <c r="H22" s="149">
        <f t="shared" si="3"/>
        <v>17534949.800000001</v>
      </c>
    </row>
    <row r="23" spans="1:33" ht="30.75" x14ac:dyDescent="0.25">
      <c r="A23" s="147" t="s">
        <v>353</v>
      </c>
      <c r="B23" s="148" t="s">
        <v>340</v>
      </c>
      <c r="C23" s="148" t="s">
        <v>352</v>
      </c>
      <c r="D23" s="148" t="s">
        <v>354</v>
      </c>
      <c r="E23" s="148"/>
      <c r="F23" s="149">
        <f>F24</f>
        <v>5099161.5</v>
      </c>
      <c r="G23" s="149">
        <f>G24</f>
        <v>5009161.5</v>
      </c>
      <c r="H23" s="149">
        <f>H24</f>
        <v>5099161.5</v>
      </c>
    </row>
    <row r="24" spans="1:33" ht="75.75" x14ac:dyDescent="0.25">
      <c r="A24" s="147" t="s">
        <v>349</v>
      </c>
      <c r="B24" s="148" t="s">
        <v>340</v>
      </c>
      <c r="C24" s="148" t="s">
        <v>352</v>
      </c>
      <c r="D24" s="148" t="s">
        <v>354</v>
      </c>
      <c r="E24" s="148" t="s">
        <v>350</v>
      </c>
      <c r="F24" s="149">
        <v>5099161.5</v>
      </c>
      <c r="G24" s="149">
        <v>5009161.5</v>
      </c>
      <c r="H24" s="149">
        <v>5099161.5</v>
      </c>
    </row>
    <row r="25" spans="1:33" ht="30.75" x14ac:dyDescent="0.25">
      <c r="A25" s="151" t="s">
        <v>355</v>
      </c>
      <c r="B25" s="148" t="s">
        <v>340</v>
      </c>
      <c r="C25" s="148" t="s">
        <v>352</v>
      </c>
      <c r="D25" s="148" t="s">
        <v>356</v>
      </c>
      <c r="E25" s="148"/>
      <c r="F25" s="149">
        <f>F26+F27+F28</f>
        <v>1738798</v>
      </c>
      <c r="G25" s="149">
        <f>G26+G27+G28</f>
        <v>1088845.8799999999</v>
      </c>
      <c r="H25" s="149">
        <f>H26+H27+H28</f>
        <v>1133476.6299999999</v>
      </c>
    </row>
    <row r="26" spans="1:33" ht="75.75" x14ac:dyDescent="0.25">
      <c r="A26" s="147" t="s">
        <v>349</v>
      </c>
      <c r="B26" s="148" t="s">
        <v>340</v>
      </c>
      <c r="C26" s="148" t="s">
        <v>352</v>
      </c>
      <c r="D26" s="148" t="s">
        <v>356</v>
      </c>
      <c r="E26" s="148" t="s">
        <v>350</v>
      </c>
      <c r="F26" s="150">
        <f>300798-100000+110000</f>
        <v>310798</v>
      </c>
      <c r="G26" s="150">
        <v>318845.88</v>
      </c>
      <c r="H26" s="150">
        <v>337976.63</v>
      </c>
    </row>
    <row r="27" spans="1:33" ht="30.75" x14ac:dyDescent="0.25">
      <c r="A27" s="147" t="s">
        <v>357</v>
      </c>
      <c r="B27" s="148" t="s">
        <v>340</v>
      </c>
      <c r="C27" s="148" t="s">
        <v>352</v>
      </c>
      <c r="D27" s="148" t="s">
        <v>356</v>
      </c>
      <c r="E27" s="148" t="s">
        <v>358</v>
      </c>
      <c r="F27" s="150">
        <v>1408000</v>
      </c>
      <c r="G27" s="150">
        <v>750000</v>
      </c>
      <c r="H27" s="150">
        <v>775500</v>
      </c>
    </row>
    <row r="28" spans="1:33" x14ac:dyDescent="0.25">
      <c r="A28" s="147" t="s">
        <v>359</v>
      </c>
      <c r="B28" s="148" t="s">
        <v>340</v>
      </c>
      <c r="C28" s="148" t="s">
        <v>352</v>
      </c>
      <c r="D28" s="148" t="s">
        <v>356</v>
      </c>
      <c r="E28" s="148" t="s">
        <v>360</v>
      </c>
      <c r="F28" s="149">
        <v>20000</v>
      </c>
      <c r="G28" s="149">
        <v>20000</v>
      </c>
      <c r="H28" s="150">
        <v>20000</v>
      </c>
    </row>
    <row r="29" spans="1:33" ht="30.75" x14ac:dyDescent="0.25">
      <c r="A29" s="147" t="s">
        <v>361</v>
      </c>
      <c r="B29" s="148" t="s">
        <v>340</v>
      </c>
      <c r="C29" s="148" t="s">
        <v>352</v>
      </c>
      <c r="D29" s="148">
        <v>9910022001</v>
      </c>
      <c r="E29" s="148"/>
      <c r="F29" s="149">
        <f>SUM(F30:F31)</f>
        <v>11177859.08</v>
      </c>
      <c r="G29" s="149">
        <f t="shared" ref="G29:H29" si="4">SUM(G30:G31)</f>
        <v>10770417.140000001</v>
      </c>
      <c r="H29" s="149">
        <f t="shared" si="4"/>
        <v>11302311.67</v>
      </c>
    </row>
    <row r="30" spans="1:33" ht="75.75" x14ac:dyDescent="0.25">
      <c r="A30" s="147" t="s">
        <v>349</v>
      </c>
      <c r="B30" s="148" t="s">
        <v>340</v>
      </c>
      <c r="C30" s="148" t="s">
        <v>352</v>
      </c>
      <c r="D30" s="148">
        <v>9910022001</v>
      </c>
      <c r="E30" s="148" t="s">
        <v>350</v>
      </c>
      <c r="F30" s="149">
        <f>9102724.68-83000-30000-110000</f>
        <v>8879724.6799999997</v>
      </c>
      <c r="G30" s="149">
        <v>8714724.6699999999</v>
      </c>
      <c r="H30" s="150">
        <v>9127444.6699999999</v>
      </c>
    </row>
    <row r="31" spans="1:33" ht="30.75" x14ac:dyDescent="0.25">
      <c r="A31" s="147" t="s">
        <v>357</v>
      </c>
      <c r="B31" s="148" t="s">
        <v>340</v>
      </c>
      <c r="C31" s="148" t="s">
        <v>352</v>
      </c>
      <c r="D31" s="148">
        <v>9910022001</v>
      </c>
      <c r="E31" s="148" t="s">
        <v>358</v>
      </c>
      <c r="F31" s="149">
        <f>2328134.4-10000-20000</f>
        <v>2298134.4</v>
      </c>
      <c r="G31" s="149">
        <v>2055692.47</v>
      </c>
      <c r="H31" s="150">
        <v>2174867</v>
      </c>
    </row>
    <row r="32" spans="1:33" s="143" customFormat="1" ht="78.75" x14ac:dyDescent="0.25">
      <c r="A32" s="152" t="s">
        <v>362</v>
      </c>
      <c r="B32" s="145" t="s">
        <v>340</v>
      </c>
      <c r="C32" s="145" t="s">
        <v>363</v>
      </c>
      <c r="D32" s="145"/>
      <c r="E32" s="145"/>
      <c r="F32" s="146">
        <f t="shared" ref="F32:H34" si="5">F33</f>
        <v>81253616.689999998</v>
      </c>
      <c r="G32" s="146">
        <f t="shared" si="5"/>
        <v>82790494.749999985</v>
      </c>
      <c r="H32" s="146">
        <f t="shared" si="5"/>
        <v>83325720.349999994</v>
      </c>
      <c r="I32" s="131"/>
      <c r="J32" s="132"/>
      <c r="K32" s="132"/>
      <c r="L32" s="132"/>
      <c r="M32" s="140"/>
      <c r="N32" s="140"/>
      <c r="O32" s="140"/>
      <c r="P32" s="140"/>
      <c r="Q32" s="140"/>
      <c r="R32" s="140"/>
      <c r="S32" s="140"/>
      <c r="T32" s="140"/>
      <c r="U32" s="140"/>
      <c r="V32" s="141"/>
      <c r="W32" s="141"/>
      <c r="X32" s="141"/>
      <c r="Y32" s="141"/>
      <c r="Z32" s="142"/>
      <c r="AA32" s="142"/>
      <c r="AB32" s="142"/>
      <c r="AC32" s="142"/>
      <c r="AD32" s="142"/>
      <c r="AE32" s="142"/>
      <c r="AF32" s="142"/>
      <c r="AG32" s="142"/>
    </row>
    <row r="33" spans="1:33" s="143" customFormat="1" x14ac:dyDescent="0.25">
      <c r="A33" s="144" t="s">
        <v>343</v>
      </c>
      <c r="B33" s="145" t="s">
        <v>340</v>
      </c>
      <c r="C33" s="145" t="s">
        <v>363</v>
      </c>
      <c r="D33" s="145" t="s">
        <v>344</v>
      </c>
      <c r="E33" s="145"/>
      <c r="F33" s="146">
        <f t="shared" si="5"/>
        <v>81253616.689999998</v>
      </c>
      <c r="G33" s="146">
        <f t="shared" si="5"/>
        <v>82790494.749999985</v>
      </c>
      <c r="H33" s="146">
        <f t="shared" si="5"/>
        <v>83325720.349999994</v>
      </c>
      <c r="I33" s="131"/>
      <c r="J33" s="132"/>
      <c r="K33" s="132"/>
      <c r="L33" s="132"/>
      <c r="M33" s="140"/>
      <c r="N33" s="140"/>
      <c r="O33" s="140"/>
      <c r="P33" s="140"/>
      <c r="Q33" s="140"/>
      <c r="R33" s="140"/>
      <c r="S33" s="140"/>
      <c r="T33" s="140"/>
      <c r="U33" s="140"/>
      <c r="V33" s="141"/>
      <c r="W33" s="141"/>
      <c r="X33" s="141"/>
      <c r="Y33" s="141"/>
      <c r="Z33" s="142"/>
      <c r="AA33" s="142"/>
      <c r="AB33" s="142"/>
      <c r="AC33" s="142"/>
      <c r="AD33" s="142"/>
      <c r="AE33" s="142"/>
      <c r="AF33" s="142"/>
      <c r="AG33" s="142"/>
    </row>
    <row r="34" spans="1:33" ht="30.75" x14ac:dyDescent="0.25">
      <c r="A34" s="147" t="s">
        <v>345</v>
      </c>
      <c r="B34" s="148" t="s">
        <v>340</v>
      </c>
      <c r="C34" s="148" t="s">
        <v>363</v>
      </c>
      <c r="D34" s="148" t="s">
        <v>346</v>
      </c>
      <c r="E34" s="148"/>
      <c r="F34" s="149">
        <f t="shared" si="5"/>
        <v>81253616.689999998</v>
      </c>
      <c r="G34" s="149">
        <f t="shared" si="5"/>
        <v>82790494.749999985</v>
      </c>
      <c r="H34" s="149">
        <f t="shared" si="5"/>
        <v>83325720.349999994</v>
      </c>
    </row>
    <row r="35" spans="1:33" ht="30.75" x14ac:dyDescent="0.25">
      <c r="A35" s="147" t="s">
        <v>364</v>
      </c>
      <c r="B35" s="148" t="s">
        <v>340</v>
      </c>
      <c r="C35" s="148" t="s">
        <v>363</v>
      </c>
      <c r="D35" s="148" t="s">
        <v>365</v>
      </c>
      <c r="E35" s="148"/>
      <c r="F35" s="149">
        <f>F36+F37+F38+F39</f>
        <v>81253616.689999998</v>
      </c>
      <c r="G35" s="149">
        <f>G36+G37+G38+G39</f>
        <v>82790494.749999985</v>
      </c>
      <c r="H35" s="149">
        <f>H36+H37+H38+H39</f>
        <v>83325720.349999994</v>
      </c>
    </row>
    <row r="36" spans="1:33" ht="75.75" x14ac:dyDescent="0.25">
      <c r="A36" s="147" t="s">
        <v>349</v>
      </c>
      <c r="B36" s="148" t="s">
        <v>340</v>
      </c>
      <c r="C36" s="148" t="s">
        <v>363</v>
      </c>
      <c r="D36" s="148" t="s">
        <v>365</v>
      </c>
      <c r="E36" s="148" t="s">
        <v>350</v>
      </c>
      <c r="F36" s="150">
        <f>74409494.13+1558066.55-300000</f>
        <v>75667560.679999992</v>
      </c>
      <c r="G36" s="150">
        <f>74619494.49+1558066.55</f>
        <v>76177561.039999992</v>
      </c>
      <c r="H36" s="150">
        <f>74819833.84+1558066.55</f>
        <v>76377900.390000001</v>
      </c>
    </row>
    <row r="37" spans="1:33" ht="30.75" x14ac:dyDescent="0.25">
      <c r="A37" s="147" t="s">
        <v>357</v>
      </c>
      <c r="B37" s="148" t="s">
        <v>340</v>
      </c>
      <c r="C37" s="148" t="s">
        <v>363</v>
      </c>
      <c r="D37" s="148" t="s">
        <v>365</v>
      </c>
      <c r="E37" s="148" t="s">
        <v>358</v>
      </c>
      <c r="F37" s="150">
        <f>6148256.01-700000</f>
        <v>5448256.0099999998</v>
      </c>
      <c r="G37" s="150">
        <v>6466865.71</v>
      </c>
      <c r="H37" s="150">
        <v>6793864.96</v>
      </c>
    </row>
    <row r="38" spans="1:33" ht="30.75" hidden="1" x14ac:dyDescent="0.25">
      <c r="A38" s="147" t="s">
        <v>366</v>
      </c>
      <c r="B38" s="148" t="s">
        <v>340</v>
      </c>
      <c r="C38" s="148" t="s">
        <v>363</v>
      </c>
      <c r="D38" s="148" t="s">
        <v>365</v>
      </c>
      <c r="E38" s="148" t="s">
        <v>367</v>
      </c>
      <c r="F38" s="150"/>
      <c r="G38" s="150"/>
      <c r="H38" s="150"/>
    </row>
    <row r="39" spans="1:33" x14ac:dyDescent="0.25">
      <c r="A39" s="147" t="s">
        <v>359</v>
      </c>
      <c r="B39" s="148" t="s">
        <v>340</v>
      </c>
      <c r="C39" s="148" t="s">
        <v>363</v>
      </c>
      <c r="D39" s="148" t="s">
        <v>365</v>
      </c>
      <c r="E39" s="148" t="s">
        <v>360</v>
      </c>
      <c r="F39" s="150">
        <v>137800</v>
      </c>
      <c r="G39" s="150">
        <v>146068</v>
      </c>
      <c r="H39" s="150">
        <v>153955</v>
      </c>
    </row>
    <row r="40" spans="1:33" s="143" customFormat="1" ht="63" x14ac:dyDescent="0.25">
      <c r="A40" s="144" t="s">
        <v>368</v>
      </c>
      <c r="B40" s="145" t="s">
        <v>340</v>
      </c>
      <c r="C40" s="145" t="s">
        <v>369</v>
      </c>
      <c r="D40" s="145"/>
      <c r="E40" s="145"/>
      <c r="F40" s="146">
        <f>F41</f>
        <v>53585605.650000006</v>
      </c>
      <c r="G40" s="146">
        <f t="shared" ref="G40:H41" si="6">G41</f>
        <v>51862137.739999995</v>
      </c>
      <c r="H40" s="146">
        <f t="shared" si="6"/>
        <v>53262205.869999997</v>
      </c>
      <c r="I40" s="131"/>
      <c r="J40" s="132"/>
      <c r="K40" s="132"/>
      <c r="L40" s="132"/>
      <c r="M40" s="140"/>
      <c r="N40" s="140"/>
      <c r="O40" s="140"/>
      <c r="P40" s="140"/>
      <c r="Q40" s="140"/>
      <c r="R40" s="140"/>
      <c r="S40" s="140"/>
      <c r="T40" s="140"/>
      <c r="U40" s="140"/>
      <c r="V40" s="141"/>
      <c r="W40" s="141"/>
      <c r="X40" s="141"/>
      <c r="Y40" s="141"/>
      <c r="Z40" s="142"/>
      <c r="AA40" s="142"/>
      <c r="AB40" s="142"/>
      <c r="AC40" s="142"/>
      <c r="AD40" s="142"/>
      <c r="AE40" s="142"/>
      <c r="AF40" s="142"/>
      <c r="AG40" s="142"/>
    </row>
    <row r="41" spans="1:33" s="143" customFormat="1" x14ac:dyDescent="0.25">
      <c r="A41" s="144" t="s">
        <v>343</v>
      </c>
      <c r="B41" s="145" t="s">
        <v>340</v>
      </c>
      <c r="C41" s="145" t="s">
        <v>369</v>
      </c>
      <c r="D41" s="145" t="s">
        <v>344</v>
      </c>
      <c r="E41" s="145"/>
      <c r="F41" s="146">
        <f>F42</f>
        <v>53585605.650000006</v>
      </c>
      <c r="G41" s="146">
        <f t="shared" si="6"/>
        <v>51862137.739999995</v>
      </c>
      <c r="H41" s="146">
        <f t="shared" si="6"/>
        <v>53262205.869999997</v>
      </c>
      <c r="I41" s="131"/>
      <c r="J41" s="132"/>
      <c r="K41" s="132"/>
      <c r="L41" s="132"/>
      <c r="M41" s="140"/>
      <c r="N41" s="140"/>
      <c r="O41" s="140"/>
      <c r="P41" s="140"/>
      <c r="Q41" s="140"/>
      <c r="R41" s="140"/>
      <c r="S41" s="140"/>
      <c r="T41" s="140"/>
      <c r="U41" s="140"/>
      <c r="V41" s="141"/>
      <c r="W41" s="141"/>
      <c r="X41" s="141"/>
      <c r="Y41" s="141"/>
      <c r="Z41" s="142"/>
      <c r="AA41" s="142"/>
      <c r="AB41" s="142"/>
      <c r="AC41" s="142"/>
      <c r="AD41" s="142"/>
      <c r="AE41" s="142"/>
      <c r="AF41" s="142"/>
      <c r="AG41" s="142"/>
    </row>
    <row r="42" spans="1:33" ht="30.75" x14ac:dyDescent="0.25">
      <c r="A42" s="147" t="s">
        <v>345</v>
      </c>
      <c r="B42" s="148" t="s">
        <v>340</v>
      </c>
      <c r="C42" s="148" t="s">
        <v>369</v>
      </c>
      <c r="D42" s="148" t="s">
        <v>346</v>
      </c>
      <c r="E42" s="148"/>
      <c r="F42" s="149">
        <f>F43+F46</f>
        <v>53585605.650000006</v>
      </c>
      <c r="G42" s="149">
        <f>G43+G46</f>
        <v>51862137.739999995</v>
      </c>
      <c r="H42" s="149">
        <f>H43+H46</f>
        <v>53262205.869999997</v>
      </c>
    </row>
    <row r="43" spans="1:33" ht="45.75" x14ac:dyDescent="0.25">
      <c r="A43" s="147" t="s">
        <v>370</v>
      </c>
      <c r="B43" s="148" t="s">
        <v>340</v>
      </c>
      <c r="C43" s="148" t="s">
        <v>369</v>
      </c>
      <c r="D43" s="148" t="s">
        <v>371</v>
      </c>
      <c r="E43" s="148"/>
      <c r="F43" s="149">
        <f>SUM(F44:F45)</f>
        <v>15937714.529999999</v>
      </c>
      <c r="G43" s="149">
        <f t="shared" ref="G43:H43" si="7">SUM(G44:G45)</f>
        <v>14799766.610000001</v>
      </c>
      <c r="H43" s="149">
        <f t="shared" si="7"/>
        <v>15399834.75</v>
      </c>
    </row>
    <row r="44" spans="1:33" ht="75.75" x14ac:dyDescent="0.25">
      <c r="A44" s="147" t="s">
        <v>349</v>
      </c>
      <c r="B44" s="148" t="s">
        <v>340</v>
      </c>
      <c r="C44" s="148" t="s">
        <v>369</v>
      </c>
      <c r="D44" s="148" t="s">
        <v>371</v>
      </c>
      <c r="E44" s="148" t="s">
        <v>350</v>
      </c>
      <c r="F44" s="149">
        <f>13908086.19-6000-180000-3000+718704</f>
        <v>14437790.189999999</v>
      </c>
      <c r="G44" s="149">
        <v>13317421.050000001</v>
      </c>
      <c r="H44" s="149">
        <v>13946706.689999999</v>
      </c>
    </row>
    <row r="45" spans="1:33" ht="30.75" x14ac:dyDescent="0.25">
      <c r="A45" s="147" t="s">
        <v>357</v>
      </c>
      <c r="B45" s="148" t="s">
        <v>340</v>
      </c>
      <c r="C45" s="148" t="s">
        <v>369</v>
      </c>
      <c r="D45" s="148" t="s">
        <v>371</v>
      </c>
      <c r="E45" s="148" t="s">
        <v>358</v>
      </c>
      <c r="F45" s="149">
        <f>1564924.34-15000-100000+50000</f>
        <v>1499924.34</v>
      </c>
      <c r="G45" s="149">
        <v>1482345.56</v>
      </c>
      <c r="H45" s="149">
        <v>1453128.06</v>
      </c>
    </row>
    <row r="46" spans="1:33" ht="30.75" x14ac:dyDescent="0.25">
      <c r="A46" s="147" t="s">
        <v>364</v>
      </c>
      <c r="B46" s="148" t="s">
        <v>340</v>
      </c>
      <c r="C46" s="148" t="s">
        <v>369</v>
      </c>
      <c r="D46" s="148" t="s">
        <v>365</v>
      </c>
      <c r="E46" s="148"/>
      <c r="F46" s="149">
        <f>F47+F48</f>
        <v>37647891.120000005</v>
      </c>
      <c r="G46" s="149">
        <f>G47+G48</f>
        <v>37062371.129999995</v>
      </c>
      <c r="H46" s="149">
        <f>H47+H48</f>
        <v>37862371.119999997</v>
      </c>
    </row>
    <row r="47" spans="1:33" ht="75.75" x14ac:dyDescent="0.25">
      <c r="A47" s="147" t="s">
        <v>349</v>
      </c>
      <c r="B47" s="148" t="s">
        <v>340</v>
      </c>
      <c r="C47" s="148" t="s">
        <v>369</v>
      </c>
      <c r="D47" s="148" t="s">
        <v>365</v>
      </c>
      <c r="E47" s="148" t="s">
        <v>350</v>
      </c>
      <c r="F47" s="149">
        <v>35839891.120000005</v>
      </c>
      <c r="G47" s="149">
        <f>35039891.12-16251872.86+18352+16233520.87</f>
        <v>35039891.129999995</v>
      </c>
      <c r="H47" s="149">
        <f>35839891.12-16595436.87+18648.15+16576788.72</f>
        <v>35839891.119999997</v>
      </c>
    </row>
    <row r="48" spans="1:33" ht="30.75" x14ac:dyDescent="0.25">
      <c r="A48" s="147" t="s">
        <v>357</v>
      </c>
      <c r="B48" s="148" t="s">
        <v>340</v>
      </c>
      <c r="C48" s="148" t="s">
        <v>369</v>
      </c>
      <c r="D48" s="148" t="s">
        <v>365</v>
      </c>
      <c r="E48" s="148" t="s">
        <v>358</v>
      </c>
      <c r="F48" s="150">
        <f>1908000-100000</f>
        <v>1808000</v>
      </c>
      <c r="G48" s="150">
        <v>2022480</v>
      </c>
      <c r="H48" s="150">
        <v>2022480</v>
      </c>
    </row>
    <row r="49" spans="1:42" ht="31.5" hidden="1" x14ac:dyDescent="0.25">
      <c r="A49" s="144" t="s">
        <v>372</v>
      </c>
      <c r="B49" s="145" t="s">
        <v>340</v>
      </c>
      <c r="C49" s="145" t="s">
        <v>373</v>
      </c>
      <c r="D49" s="145"/>
      <c r="E49" s="145"/>
      <c r="F49" s="153">
        <f t="shared" ref="F49:G52" si="8">F50</f>
        <v>0</v>
      </c>
      <c r="G49" s="153">
        <f t="shared" si="8"/>
        <v>0</v>
      </c>
      <c r="H49" s="150"/>
    </row>
    <row r="50" spans="1:42" hidden="1" x14ac:dyDescent="0.25">
      <c r="A50" s="144" t="s">
        <v>343</v>
      </c>
      <c r="B50" s="145" t="s">
        <v>340</v>
      </c>
      <c r="C50" s="145" t="s">
        <v>373</v>
      </c>
      <c r="D50" s="145" t="s">
        <v>344</v>
      </c>
      <c r="E50" s="145"/>
      <c r="F50" s="153">
        <f t="shared" si="8"/>
        <v>0</v>
      </c>
      <c r="G50" s="153">
        <f t="shared" si="8"/>
        <v>0</v>
      </c>
      <c r="H50" s="150"/>
    </row>
    <row r="51" spans="1:42" hidden="1" x14ac:dyDescent="0.25">
      <c r="A51" s="147" t="s">
        <v>374</v>
      </c>
      <c r="B51" s="148" t="s">
        <v>340</v>
      </c>
      <c r="C51" s="148" t="s">
        <v>373</v>
      </c>
      <c r="D51" s="148" t="s">
        <v>375</v>
      </c>
      <c r="E51" s="148"/>
      <c r="F51" s="150">
        <f t="shared" si="8"/>
        <v>0</v>
      </c>
      <c r="G51" s="150">
        <f t="shared" si="8"/>
        <v>0</v>
      </c>
      <c r="H51" s="150"/>
    </row>
    <row r="52" spans="1:42" hidden="1" x14ac:dyDescent="0.25">
      <c r="A52" s="147" t="s">
        <v>376</v>
      </c>
      <c r="B52" s="148" t="s">
        <v>340</v>
      </c>
      <c r="C52" s="148" t="s">
        <v>373</v>
      </c>
      <c r="D52" s="148" t="s">
        <v>377</v>
      </c>
      <c r="E52" s="148"/>
      <c r="F52" s="150">
        <f t="shared" si="8"/>
        <v>0</v>
      </c>
      <c r="G52" s="150">
        <f t="shared" si="8"/>
        <v>0</v>
      </c>
      <c r="H52" s="150"/>
    </row>
    <row r="53" spans="1:42" hidden="1" x14ac:dyDescent="0.25">
      <c r="A53" s="147" t="s">
        <v>359</v>
      </c>
      <c r="B53" s="148" t="s">
        <v>340</v>
      </c>
      <c r="C53" s="148" t="s">
        <v>373</v>
      </c>
      <c r="D53" s="148" t="s">
        <v>377</v>
      </c>
      <c r="E53" s="148" t="s">
        <v>360</v>
      </c>
      <c r="F53" s="150">
        <v>0</v>
      </c>
      <c r="G53" s="150">
        <v>0</v>
      </c>
      <c r="H53" s="150"/>
    </row>
    <row r="54" spans="1:42" s="143" customFormat="1" x14ac:dyDescent="0.25">
      <c r="A54" s="144" t="s">
        <v>378</v>
      </c>
      <c r="B54" s="145" t="s">
        <v>340</v>
      </c>
      <c r="C54" s="145" t="s">
        <v>379</v>
      </c>
      <c r="D54" s="145"/>
      <c r="E54" s="145"/>
      <c r="F54" s="146">
        <f t="shared" ref="F54:H57" si="9">F55</f>
        <v>70000000</v>
      </c>
      <c r="G54" s="146">
        <f t="shared" si="9"/>
        <v>70000000</v>
      </c>
      <c r="H54" s="146">
        <f t="shared" si="9"/>
        <v>70000000</v>
      </c>
      <c r="I54" s="131"/>
      <c r="J54" s="132"/>
      <c r="K54" s="132"/>
      <c r="L54" s="132"/>
      <c r="M54" s="132"/>
      <c r="N54" s="140"/>
      <c r="O54" s="140"/>
      <c r="P54" s="140"/>
      <c r="Q54" s="140"/>
      <c r="R54" s="140"/>
      <c r="S54" s="140"/>
      <c r="T54" s="140"/>
      <c r="U54" s="140"/>
      <c r="V54" s="141"/>
      <c r="W54" s="141"/>
      <c r="X54" s="141"/>
      <c r="Y54" s="141"/>
      <c r="Z54" s="142"/>
      <c r="AA54" s="142"/>
      <c r="AB54" s="142"/>
      <c r="AC54" s="142"/>
      <c r="AD54" s="142"/>
      <c r="AE54" s="142"/>
      <c r="AF54" s="142"/>
      <c r="AG54" s="142"/>
    </row>
    <row r="55" spans="1:42" s="143" customFormat="1" x14ac:dyDescent="0.25">
      <c r="A55" s="144" t="s">
        <v>343</v>
      </c>
      <c r="B55" s="145" t="s">
        <v>340</v>
      </c>
      <c r="C55" s="145" t="s">
        <v>379</v>
      </c>
      <c r="D55" s="145" t="s">
        <v>344</v>
      </c>
      <c r="E55" s="145"/>
      <c r="F55" s="146">
        <f t="shared" si="9"/>
        <v>70000000</v>
      </c>
      <c r="G55" s="146">
        <f t="shared" si="9"/>
        <v>70000000</v>
      </c>
      <c r="H55" s="146">
        <f t="shared" si="9"/>
        <v>70000000</v>
      </c>
      <c r="I55" s="131"/>
      <c r="J55" s="132"/>
      <c r="K55" s="132"/>
      <c r="L55" s="132"/>
      <c r="M55" s="140"/>
      <c r="N55" s="140"/>
      <c r="O55" s="140"/>
      <c r="P55" s="140"/>
      <c r="Q55" s="140"/>
      <c r="R55" s="140"/>
      <c r="S55" s="140"/>
      <c r="T55" s="140"/>
      <c r="U55" s="140"/>
      <c r="V55" s="141"/>
      <c r="W55" s="141"/>
      <c r="X55" s="141"/>
      <c r="Y55" s="141"/>
      <c r="Z55" s="142"/>
      <c r="AA55" s="142"/>
      <c r="AB55" s="142"/>
      <c r="AC55" s="142"/>
      <c r="AD55" s="142"/>
      <c r="AE55" s="142"/>
      <c r="AF55" s="142"/>
      <c r="AG55" s="142"/>
    </row>
    <row r="56" spans="1:42" x14ac:dyDescent="0.25">
      <c r="A56" s="147" t="s">
        <v>380</v>
      </c>
      <c r="B56" s="148" t="s">
        <v>340</v>
      </c>
      <c r="C56" s="148" t="s">
        <v>379</v>
      </c>
      <c r="D56" s="148" t="s">
        <v>381</v>
      </c>
      <c r="E56" s="148"/>
      <c r="F56" s="149">
        <f t="shared" si="9"/>
        <v>70000000</v>
      </c>
      <c r="G56" s="149">
        <f t="shared" si="9"/>
        <v>70000000</v>
      </c>
      <c r="H56" s="149">
        <f t="shared" si="9"/>
        <v>70000000</v>
      </c>
    </row>
    <row r="57" spans="1:42" x14ac:dyDescent="0.25">
      <c r="A57" s="147" t="s">
        <v>382</v>
      </c>
      <c r="B57" s="148" t="s">
        <v>340</v>
      </c>
      <c r="C57" s="148" t="s">
        <v>379</v>
      </c>
      <c r="D57" s="148" t="s">
        <v>383</v>
      </c>
      <c r="E57" s="148"/>
      <c r="F57" s="149">
        <f t="shared" si="9"/>
        <v>70000000</v>
      </c>
      <c r="G57" s="149">
        <f t="shared" si="9"/>
        <v>70000000</v>
      </c>
      <c r="H57" s="149">
        <f t="shared" si="9"/>
        <v>70000000</v>
      </c>
      <c r="Q57" s="154"/>
    </row>
    <row r="58" spans="1:42" x14ac:dyDescent="0.25">
      <c r="A58" s="147" t="s">
        <v>359</v>
      </c>
      <c r="B58" s="148" t="s">
        <v>340</v>
      </c>
      <c r="C58" s="148" t="s">
        <v>379</v>
      </c>
      <c r="D58" s="148" t="s">
        <v>383</v>
      </c>
      <c r="E58" s="148" t="s">
        <v>360</v>
      </c>
      <c r="F58" s="150">
        <v>70000000</v>
      </c>
      <c r="G58" s="150">
        <v>70000000</v>
      </c>
      <c r="H58" s="150">
        <v>70000000</v>
      </c>
      <c r="Q58" s="154"/>
      <c r="W58" s="154"/>
      <c r="Y58" s="155"/>
      <c r="Z58" s="155"/>
      <c r="AA58" s="156"/>
      <c r="AB58" s="155"/>
      <c r="AC58" s="155"/>
      <c r="AD58" s="155"/>
      <c r="AE58" s="155"/>
      <c r="AF58" s="155"/>
      <c r="AG58" s="155"/>
      <c r="AH58" s="157"/>
      <c r="AI58" s="157"/>
      <c r="AJ58" s="157"/>
      <c r="AK58" s="157"/>
      <c r="AL58" s="157"/>
      <c r="AM58" s="157"/>
      <c r="AN58" s="157"/>
      <c r="AO58" s="157"/>
      <c r="AP58" s="157"/>
    </row>
    <row r="59" spans="1:42" s="143" customFormat="1" x14ac:dyDescent="0.25">
      <c r="A59" s="144" t="s">
        <v>384</v>
      </c>
      <c r="B59" s="145" t="s">
        <v>340</v>
      </c>
      <c r="C59" s="145" t="s">
        <v>385</v>
      </c>
      <c r="D59" s="145"/>
      <c r="E59" s="145"/>
      <c r="F59" s="146">
        <f>F60</f>
        <v>851579786.82999992</v>
      </c>
      <c r="G59" s="146">
        <f>G60</f>
        <v>671325609.37</v>
      </c>
      <c r="H59" s="146">
        <f>H60</f>
        <v>683832683.79999995</v>
      </c>
      <c r="I59" s="131"/>
      <c r="J59" s="132"/>
      <c r="K59" s="132"/>
      <c r="L59" s="132"/>
      <c r="M59" s="140"/>
      <c r="N59" s="140"/>
      <c r="O59" s="140"/>
      <c r="P59" s="140"/>
      <c r="Q59" s="140"/>
      <c r="R59" s="140"/>
      <c r="S59" s="140"/>
      <c r="T59" s="140"/>
      <c r="U59" s="140"/>
      <c r="V59" s="141"/>
      <c r="W59" s="141"/>
      <c r="X59" s="141"/>
      <c r="Y59" s="141"/>
      <c r="Z59" s="142"/>
      <c r="AA59" s="142"/>
      <c r="AB59" s="142"/>
      <c r="AC59" s="142"/>
      <c r="AD59" s="142"/>
      <c r="AE59" s="142"/>
      <c r="AF59" s="142"/>
      <c r="AG59" s="142"/>
    </row>
    <row r="60" spans="1:42" s="143" customFormat="1" x14ac:dyDescent="0.25">
      <c r="A60" s="144" t="s">
        <v>343</v>
      </c>
      <c r="B60" s="145" t="s">
        <v>340</v>
      </c>
      <c r="C60" s="145" t="s">
        <v>385</v>
      </c>
      <c r="D60" s="138">
        <v>9900000000</v>
      </c>
      <c r="E60" s="145"/>
      <c r="F60" s="146">
        <f>F61+F83</f>
        <v>851579786.82999992</v>
      </c>
      <c r="G60" s="146">
        <f>G61+G83</f>
        <v>671325609.37</v>
      </c>
      <c r="H60" s="146">
        <f>H61+H83</f>
        <v>683832683.79999995</v>
      </c>
      <c r="I60" s="131"/>
      <c r="J60" s="132"/>
      <c r="K60" s="132"/>
      <c r="L60" s="132"/>
      <c r="M60" s="140"/>
      <c r="N60" s="140"/>
      <c r="O60" s="140"/>
      <c r="P60" s="140"/>
      <c r="Q60" s="140"/>
      <c r="R60" s="140"/>
      <c r="S60" s="140"/>
      <c r="T60" s="140"/>
      <c r="U60" s="140"/>
      <c r="V60" s="141"/>
      <c r="W60" s="141"/>
      <c r="X60" s="141"/>
      <c r="Y60" s="141"/>
      <c r="Z60" s="142"/>
      <c r="AA60" s="142"/>
      <c r="AB60" s="142"/>
      <c r="AC60" s="142"/>
      <c r="AD60" s="142"/>
      <c r="AE60" s="142"/>
      <c r="AF60" s="142"/>
      <c r="AG60" s="142"/>
    </row>
    <row r="61" spans="1:42" ht="30.75" x14ac:dyDescent="0.25">
      <c r="A61" s="147" t="s">
        <v>345</v>
      </c>
      <c r="B61" s="148" t="s">
        <v>340</v>
      </c>
      <c r="C61" s="148" t="s">
        <v>385</v>
      </c>
      <c r="D61" s="136">
        <v>9910000000</v>
      </c>
      <c r="E61" s="148"/>
      <c r="F61" s="149">
        <f>F62+F64+F66+F69+F71+F75+F79</f>
        <v>649815057.15999997</v>
      </c>
      <c r="G61" s="149">
        <f>G62+G64+G66+G69+G71+G75+G79</f>
        <v>664644965.52999997</v>
      </c>
      <c r="H61" s="149">
        <f>H62+H64+H66+H69+H71+H75+H79</f>
        <v>676851891.3499999</v>
      </c>
    </row>
    <row r="62" spans="1:42" ht="30.75" x14ac:dyDescent="0.25">
      <c r="A62" s="151" t="s">
        <v>364</v>
      </c>
      <c r="B62" s="148" t="s">
        <v>340</v>
      </c>
      <c r="C62" s="148" t="s">
        <v>385</v>
      </c>
      <c r="D62" s="136">
        <v>9910011410</v>
      </c>
      <c r="E62" s="148"/>
      <c r="F62" s="149">
        <f>F63</f>
        <v>1461848.49</v>
      </c>
      <c r="G62" s="149">
        <f>G63</f>
        <v>1461848.49</v>
      </c>
      <c r="H62" s="149">
        <f>H63</f>
        <v>1461848.49</v>
      </c>
    </row>
    <row r="63" spans="1:42" ht="75.75" x14ac:dyDescent="0.25">
      <c r="A63" s="151" t="s">
        <v>349</v>
      </c>
      <c r="B63" s="148" t="s">
        <v>340</v>
      </c>
      <c r="C63" s="148" t="s">
        <v>385</v>
      </c>
      <c r="D63" s="136">
        <v>9910011410</v>
      </c>
      <c r="E63" s="148" t="s">
        <v>350</v>
      </c>
      <c r="F63" s="149">
        <v>1461848.49</v>
      </c>
      <c r="G63" s="149">
        <v>1461848.49</v>
      </c>
      <c r="H63" s="150">
        <v>1461848.49</v>
      </c>
      <c r="M63" s="132"/>
    </row>
    <row r="64" spans="1:42" ht="30.75" x14ac:dyDescent="0.25">
      <c r="A64" s="151" t="s">
        <v>361</v>
      </c>
      <c r="B64" s="148" t="s">
        <v>340</v>
      </c>
      <c r="C64" s="148" t="s">
        <v>385</v>
      </c>
      <c r="D64" s="136">
        <v>9910022001</v>
      </c>
      <c r="E64" s="148"/>
      <c r="F64" s="149">
        <f>SUM(F65:F65)</f>
        <v>3470673.63</v>
      </c>
      <c r="G64" s="149">
        <f>SUM(G65:G65)</f>
        <v>3250673.63</v>
      </c>
      <c r="H64" s="149">
        <f>SUM(H65:H65)</f>
        <v>3470673.63</v>
      </c>
    </row>
    <row r="65" spans="1:8" ht="75.75" x14ac:dyDescent="0.25">
      <c r="A65" s="151" t="s">
        <v>349</v>
      </c>
      <c r="B65" s="148" t="s">
        <v>340</v>
      </c>
      <c r="C65" s="148" t="s">
        <v>385</v>
      </c>
      <c r="D65" s="136">
        <v>9910022001</v>
      </c>
      <c r="E65" s="148" t="s">
        <v>350</v>
      </c>
      <c r="F65" s="149">
        <v>3470673.63</v>
      </c>
      <c r="G65" s="149">
        <v>3250673.63</v>
      </c>
      <c r="H65" s="149">
        <v>3470673.63</v>
      </c>
    </row>
    <row r="66" spans="1:8" ht="30.75" x14ac:dyDescent="0.25">
      <c r="A66" s="151" t="s">
        <v>361</v>
      </c>
      <c r="B66" s="148" t="s">
        <v>340</v>
      </c>
      <c r="C66" s="148" t="s">
        <v>385</v>
      </c>
      <c r="D66" s="136">
        <v>9910022001</v>
      </c>
      <c r="E66" s="148"/>
      <c r="F66" s="149">
        <f>F67+F68</f>
        <v>5600247.71</v>
      </c>
      <c r="G66" s="149">
        <f>G67+G68</f>
        <v>5763757.4199999999</v>
      </c>
      <c r="H66" s="149">
        <f>H67+H68</f>
        <v>5750230.3499999996</v>
      </c>
    </row>
    <row r="67" spans="1:8" ht="75.75" x14ac:dyDescent="0.25">
      <c r="A67" s="147" t="s">
        <v>349</v>
      </c>
      <c r="B67" s="148" t="s">
        <v>340</v>
      </c>
      <c r="C67" s="148" t="s">
        <v>385</v>
      </c>
      <c r="D67" s="136">
        <v>9910022001</v>
      </c>
      <c r="E67" s="148" t="s">
        <v>350</v>
      </c>
      <c r="F67" s="150">
        <v>4699203.71</v>
      </c>
      <c r="G67" s="150">
        <v>4700367.21</v>
      </c>
      <c r="H67" s="150">
        <v>4699723.71</v>
      </c>
    </row>
    <row r="68" spans="1:8" ht="30.75" x14ac:dyDescent="0.25">
      <c r="A68" s="147" t="s">
        <v>357</v>
      </c>
      <c r="B68" s="148" t="s">
        <v>340</v>
      </c>
      <c r="C68" s="148" t="s">
        <v>385</v>
      </c>
      <c r="D68" s="136">
        <v>9910022001</v>
      </c>
      <c r="E68" s="148" t="s">
        <v>358</v>
      </c>
      <c r="F68" s="150">
        <f>991044-90000</f>
        <v>901044</v>
      </c>
      <c r="G68" s="150">
        <v>1063390.21</v>
      </c>
      <c r="H68" s="150">
        <v>1050506.6399999999</v>
      </c>
    </row>
    <row r="69" spans="1:8" ht="30.75" x14ac:dyDescent="0.25">
      <c r="A69" s="151" t="s">
        <v>361</v>
      </c>
      <c r="B69" s="148" t="s">
        <v>340</v>
      </c>
      <c r="C69" s="148" t="s">
        <v>385</v>
      </c>
      <c r="D69" s="136">
        <v>9910022001</v>
      </c>
      <c r="E69" s="148"/>
      <c r="F69" s="149">
        <f>SUM(F70:F70)</f>
        <v>480922378.24000001</v>
      </c>
      <c r="G69" s="149">
        <f>SUM(G70:G70)</f>
        <v>494282866.51999998</v>
      </c>
      <c r="H69" s="149">
        <f>SUM(H70:H70)</f>
        <v>506035460.69999999</v>
      </c>
    </row>
    <row r="70" spans="1:8" ht="45.75" x14ac:dyDescent="0.25">
      <c r="A70" s="151" t="s">
        <v>386</v>
      </c>
      <c r="B70" s="148" t="s">
        <v>340</v>
      </c>
      <c r="C70" s="148" t="s">
        <v>385</v>
      </c>
      <c r="D70" s="136">
        <v>9910022001</v>
      </c>
      <c r="E70" s="148" t="s">
        <v>387</v>
      </c>
      <c r="F70" s="158">
        <f>490922378.24-10000000</f>
        <v>480922378.24000001</v>
      </c>
      <c r="G70" s="158">
        <v>494282866.51999998</v>
      </c>
      <c r="H70" s="150">
        <v>506035460.69999999</v>
      </c>
    </row>
    <row r="71" spans="1:8" ht="30.75" x14ac:dyDescent="0.25">
      <c r="A71" s="151" t="s">
        <v>361</v>
      </c>
      <c r="B71" s="148" t="s">
        <v>340</v>
      </c>
      <c r="C71" s="148" t="s">
        <v>385</v>
      </c>
      <c r="D71" s="136">
        <v>9910022001</v>
      </c>
      <c r="E71" s="148"/>
      <c r="F71" s="149">
        <f>SUM(F72:F74)</f>
        <v>61240914.829999998</v>
      </c>
      <c r="G71" s="149">
        <f>SUM(G72:G74)</f>
        <v>62066825.210000001</v>
      </c>
      <c r="H71" s="149">
        <f>SUM(H72:H74)</f>
        <v>62314683.920000002</v>
      </c>
    </row>
    <row r="72" spans="1:8" ht="75.75" x14ac:dyDescent="0.25">
      <c r="A72" s="147" t="s">
        <v>349</v>
      </c>
      <c r="B72" s="148" t="s">
        <v>340</v>
      </c>
      <c r="C72" s="148" t="s">
        <v>385</v>
      </c>
      <c r="D72" s="136">
        <v>9910022001</v>
      </c>
      <c r="E72" s="148" t="s">
        <v>350</v>
      </c>
      <c r="F72" s="149">
        <f>59386910.83-200000</f>
        <v>59186910.829999998</v>
      </c>
      <c r="G72" s="149">
        <v>59521910.210000001</v>
      </c>
      <c r="H72" s="150">
        <v>59650698.990000002</v>
      </c>
    </row>
    <row r="73" spans="1:8" ht="30.75" x14ac:dyDescent="0.25">
      <c r="A73" s="147" t="s">
        <v>357</v>
      </c>
      <c r="B73" s="148" t="s">
        <v>340</v>
      </c>
      <c r="C73" s="148" t="s">
        <v>385</v>
      </c>
      <c r="D73" s="136">
        <v>9910022001</v>
      </c>
      <c r="E73" s="148" t="s">
        <v>358</v>
      </c>
      <c r="F73" s="150">
        <f>2454004-400000</f>
        <v>2054004</v>
      </c>
      <c r="G73" s="150">
        <v>2544915</v>
      </c>
      <c r="H73" s="150">
        <v>2663984.9300000002</v>
      </c>
    </row>
    <row r="74" spans="1:8" hidden="1" x14ac:dyDescent="0.25">
      <c r="A74" s="147" t="s">
        <v>359</v>
      </c>
      <c r="B74" s="148" t="s">
        <v>340</v>
      </c>
      <c r="C74" s="148" t="s">
        <v>385</v>
      </c>
      <c r="D74" s="136">
        <v>9910022001</v>
      </c>
      <c r="E74" s="148" t="s">
        <v>367</v>
      </c>
      <c r="F74" s="150">
        <v>0</v>
      </c>
      <c r="G74" s="150">
        <v>0</v>
      </c>
      <c r="H74" s="150"/>
    </row>
    <row r="75" spans="1:8" ht="30.75" hidden="1" x14ac:dyDescent="0.25">
      <c r="A75" s="147" t="s">
        <v>345</v>
      </c>
      <c r="B75" s="148" t="s">
        <v>340</v>
      </c>
      <c r="C75" s="148" t="s">
        <v>385</v>
      </c>
      <c r="D75" s="136">
        <v>9910000000</v>
      </c>
      <c r="E75" s="136"/>
      <c r="F75" s="150">
        <f>F76+F77+F78</f>
        <v>0</v>
      </c>
      <c r="G75" s="150">
        <f>G76+G77+G78</f>
        <v>0</v>
      </c>
      <c r="H75" s="150">
        <f>H76+H77+H78</f>
        <v>0</v>
      </c>
    </row>
    <row r="76" spans="1:8" ht="75.75" hidden="1" x14ac:dyDescent="0.25">
      <c r="A76" s="147" t="s">
        <v>349</v>
      </c>
      <c r="B76" s="148" t="s">
        <v>340</v>
      </c>
      <c r="C76" s="148" t="s">
        <v>385</v>
      </c>
      <c r="D76" s="136">
        <v>9910022001</v>
      </c>
      <c r="E76" s="136">
        <v>100</v>
      </c>
      <c r="F76" s="150">
        <v>0</v>
      </c>
      <c r="G76" s="150">
        <v>0</v>
      </c>
      <c r="H76" s="150">
        <v>0</v>
      </c>
    </row>
    <row r="77" spans="1:8" ht="30.75" hidden="1" x14ac:dyDescent="0.25">
      <c r="A77" s="147" t="s">
        <v>357</v>
      </c>
      <c r="B77" s="148" t="s">
        <v>340</v>
      </c>
      <c r="C77" s="148" t="s">
        <v>385</v>
      </c>
      <c r="D77" s="136">
        <v>9910022001</v>
      </c>
      <c r="E77" s="136">
        <v>200</v>
      </c>
      <c r="F77" s="150">
        <v>0</v>
      </c>
      <c r="G77" s="150">
        <v>0</v>
      </c>
      <c r="H77" s="150">
        <v>0</v>
      </c>
    </row>
    <row r="78" spans="1:8" hidden="1" x14ac:dyDescent="0.25">
      <c r="A78" s="151" t="s">
        <v>359</v>
      </c>
      <c r="B78" s="148" t="s">
        <v>340</v>
      </c>
      <c r="C78" s="148" t="s">
        <v>385</v>
      </c>
      <c r="D78" s="136">
        <v>9910022001</v>
      </c>
      <c r="E78" s="136">
        <v>800</v>
      </c>
      <c r="F78" s="150">
        <v>0</v>
      </c>
      <c r="G78" s="150">
        <v>0</v>
      </c>
      <c r="H78" s="150">
        <v>0</v>
      </c>
    </row>
    <row r="79" spans="1:8" ht="30.75" x14ac:dyDescent="0.25">
      <c r="A79" s="147" t="s">
        <v>345</v>
      </c>
      <c r="B79" s="148" t="s">
        <v>340</v>
      </c>
      <c r="C79" s="148" t="s">
        <v>385</v>
      </c>
      <c r="D79" s="136">
        <v>9910000000</v>
      </c>
      <c r="E79" s="136"/>
      <c r="F79" s="150">
        <f>SUM(F80:F82)</f>
        <v>97118994.25999999</v>
      </c>
      <c r="G79" s="150">
        <f>SUM(G80:G82)</f>
        <v>97818994.25999999</v>
      </c>
      <c r="H79" s="150">
        <f>SUM(H80:H82)</f>
        <v>97818994.25999999</v>
      </c>
    </row>
    <row r="80" spans="1:8" ht="75.75" x14ac:dyDescent="0.25">
      <c r="A80" s="147" t="s">
        <v>349</v>
      </c>
      <c r="B80" s="148" t="s">
        <v>340</v>
      </c>
      <c r="C80" s="148" t="s">
        <v>385</v>
      </c>
      <c r="D80" s="136">
        <v>9910022001</v>
      </c>
      <c r="E80" s="136">
        <v>100</v>
      </c>
      <c r="F80" s="150">
        <f>92122316.83-510000</f>
        <v>91612316.829999998</v>
      </c>
      <c r="G80" s="150">
        <v>92122316.829999998</v>
      </c>
      <c r="H80" s="150">
        <v>92122316.829999998</v>
      </c>
    </row>
    <row r="81" spans="1:9" ht="30.75" x14ac:dyDescent="0.25">
      <c r="A81" s="147" t="s">
        <v>357</v>
      </c>
      <c r="B81" s="148" t="s">
        <v>340</v>
      </c>
      <c r="C81" s="148" t="s">
        <v>385</v>
      </c>
      <c r="D81" s="136">
        <v>9910022001</v>
      </c>
      <c r="E81" s="136">
        <v>200</v>
      </c>
      <c r="F81" s="150">
        <f>6056677.43-550000</f>
        <v>5506677.4299999997</v>
      </c>
      <c r="G81" s="150">
        <v>5696677.4299999997</v>
      </c>
      <c r="H81" s="150">
        <v>5696677.4299999997</v>
      </c>
    </row>
    <row r="82" spans="1:9" ht="30.75" hidden="1" x14ac:dyDescent="0.25">
      <c r="A82" s="147" t="s">
        <v>366</v>
      </c>
      <c r="B82" s="148" t="s">
        <v>340</v>
      </c>
      <c r="C82" s="148" t="s">
        <v>385</v>
      </c>
      <c r="D82" s="136">
        <v>9910022001</v>
      </c>
      <c r="E82" s="136">
        <v>300</v>
      </c>
      <c r="F82" s="150">
        <v>0</v>
      </c>
      <c r="G82" s="150">
        <v>0</v>
      </c>
      <c r="H82" s="150"/>
    </row>
    <row r="83" spans="1:9" x14ac:dyDescent="0.25">
      <c r="A83" s="147" t="s">
        <v>380</v>
      </c>
      <c r="B83" s="148" t="s">
        <v>340</v>
      </c>
      <c r="C83" s="148" t="s">
        <v>385</v>
      </c>
      <c r="D83" s="148" t="s">
        <v>381</v>
      </c>
      <c r="E83" s="148"/>
      <c r="F83" s="149">
        <f>F84+F92+F90+F94+F96+F98+F100</f>
        <v>201764729.67000002</v>
      </c>
      <c r="G83" s="149">
        <f>G84+G92+G90+G94+G96+G98+G100</f>
        <v>6680643.8399999999</v>
      </c>
      <c r="H83" s="149">
        <f>H84+H92+H90+H94+H96+H98+H100</f>
        <v>6980792.4500000002</v>
      </c>
    </row>
    <row r="84" spans="1:9" ht="30.75" x14ac:dyDescent="0.25">
      <c r="A84" s="147" t="s">
        <v>388</v>
      </c>
      <c r="B84" s="148" t="s">
        <v>340</v>
      </c>
      <c r="C84" s="148" t="s">
        <v>385</v>
      </c>
      <c r="D84" s="148" t="s">
        <v>389</v>
      </c>
      <c r="E84" s="148"/>
      <c r="F84" s="149">
        <f>SUM(F85:F89)</f>
        <v>5286260.2300000004</v>
      </c>
      <c r="G84" s="149">
        <f>SUM(G85:G89)</f>
        <v>6450763.8399999999</v>
      </c>
      <c r="H84" s="149">
        <f>SUM(H85:H89)</f>
        <v>6750912.4500000002</v>
      </c>
    </row>
    <row r="85" spans="1:9" ht="75.75" hidden="1" x14ac:dyDescent="0.25">
      <c r="A85" s="147" t="s">
        <v>349</v>
      </c>
      <c r="B85" s="148" t="s">
        <v>340</v>
      </c>
      <c r="C85" s="148" t="s">
        <v>385</v>
      </c>
      <c r="D85" s="148" t="s">
        <v>389</v>
      </c>
      <c r="E85" s="148" t="s">
        <v>350</v>
      </c>
      <c r="F85" s="149">
        <v>0</v>
      </c>
      <c r="G85" s="149">
        <v>0</v>
      </c>
      <c r="H85" s="150"/>
    </row>
    <row r="86" spans="1:9" ht="30.75" x14ac:dyDescent="0.25">
      <c r="A86" s="147" t="s">
        <v>357</v>
      </c>
      <c r="B86" s="148" t="s">
        <v>340</v>
      </c>
      <c r="C86" s="148" t="s">
        <v>385</v>
      </c>
      <c r="D86" s="148" t="s">
        <v>389</v>
      </c>
      <c r="E86" s="148" t="s">
        <v>358</v>
      </c>
      <c r="F86" s="150">
        <f>6086260.23-800000</f>
        <v>5286260.2300000004</v>
      </c>
      <c r="G86" s="150">
        <v>6450763.8399999999</v>
      </c>
      <c r="H86" s="150">
        <v>6750912.4500000002</v>
      </c>
    </row>
    <row r="87" spans="1:9" ht="30.75" hidden="1" x14ac:dyDescent="0.25">
      <c r="A87" s="147" t="s">
        <v>366</v>
      </c>
      <c r="B87" s="148" t="s">
        <v>340</v>
      </c>
      <c r="C87" s="148" t="s">
        <v>385</v>
      </c>
      <c r="D87" s="148" t="s">
        <v>389</v>
      </c>
      <c r="E87" s="148" t="s">
        <v>367</v>
      </c>
      <c r="F87" s="150">
        <v>0</v>
      </c>
      <c r="G87" s="150">
        <v>0</v>
      </c>
      <c r="H87" s="150"/>
    </row>
    <row r="88" spans="1:9" ht="45.75" hidden="1" x14ac:dyDescent="0.25">
      <c r="A88" s="151" t="s">
        <v>386</v>
      </c>
      <c r="B88" s="148" t="s">
        <v>340</v>
      </c>
      <c r="C88" s="148" t="s">
        <v>385</v>
      </c>
      <c r="D88" s="148" t="s">
        <v>389</v>
      </c>
      <c r="E88" s="148" t="s">
        <v>387</v>
      </c>
      <c r="F88" s="150">
        <v>0</v>
      </c>
      <c r="G88" s="150">
        <v>0</v>
      </c>
      <c r="H88" s="150"/>
    </row>
    <row r="89" spans="1:9" hidden="1" x14ac:dyDescent="0.25">
      <c r="A89" s="151" t="s">
        <v>359</v>
      </c>
      <c r="B89" s="148" t="s">
        <v>340</v>
      </c>
      <c r="C89" s="148" t="s">
        <v>385</v>
      </c>
      <c r="D89" s="148" t="s">
        <v>389</v>
      </c>
      <c r="E89" s="148" t="s">
        <v>360</v>
      </c>
      <c r="F89" s="150">
        <v>0</v>
      </c>
      <c r="G89" s="150">
        <v>0</v>
      </c>
      <c r="H89" s="150"/>
    </row>
    <row r="90" spans="1:9" ht="30.75" hidden="1" x14ac:dyDescent="0.25">
      <c r="A90" s="147" t="s">
        <v>388</v>
      </c>
      <c r="B90" s="148" t="s">
        <v>340</v>
      </c>
      <c r="C90" s="148" t="s">
        <v>385</v>
      </c>
      <c r="D90" s="148" t="s">
        <v>389</v>
      </c>
      <c r="E90" s="148"/>
      <c r="F90" s="150">
        <f>F91</f>
        <v>0</v>
      </c>
      <c r="G90" s="150">
        <f>G91</f>
        <v>0</v>
      </c>
      <c r="H90" s="150"/>
    </row>
    <row r="91" spans="1:9" ht="30.75" hidden="1" x14ac:dyDescent="0.25">
      <c r="A91" s="147" t="s">
        <v>357</v>
      </c>
      <c r="B91" s="148" t="s">
        <v>340</v>
      </c>
      <c r="C91" s="148" t="s">
        <v>385</v>
      </c>
      <c r="D91" s="148" t="s">
        <v>389</v>
      </c>
      <c r="E91" s="148" t="s">
        <v>358</v>
      </c>
      <c r="F91" s="150">
        <v>0</v>
      </c>
      <c r="G91" s="150">
        <v>0</v>
      </c>
      <c r="H91" s="150"/>
    </row>
    <row r="92" spans="1:9" ht="30.75" x14ac:dyDescent="0.25">
      <c r="A92" s="147" t="s">
        <v>390</v>
      </c>
      <c r="B92" s="148" t="s">
        <v>340</v>
      </c>
      <c r="C92" s="148" t="s">
        <v>385</v>
      </c>
      <c r="D92" s="148" t="s">
        <v>391</v>
      </c>
      <c r="E92" s="148"/>
      <c r="F92" s="149">
        <f>F93</f>
        <v>344820</v>
      </c>
      <c r="G92" s="149">
        <f>G93</f>
        <v>229880</v>
      </c>
      <c r="H92" s="149">
        <f>H93</f>
        <v>229880</v>
      </c>
    </row>
    <row r="93" spans="1:9" ht="30.75" x14ac:dyDescent="0.25">
      <c r="A93" s="147" t="s">
        <v>366</v>
      </c>
      <c r="B93" s="148" t="s">
        <v>340</v>
      </c>
      <c r="C93" s="148" t="s">
        <v>385</v>
      </c>
      <c r="D93" s="148" t="s">
        <v>391</v>
      </c>
      <c r="E93" s="148" t="s">
        <v>367</v>
      </c>
      <c r="F93" s="150">
        <v>344820</v>
      </c>
      <c r="G93" s="150">
        <v>229880</v>
      </c>
      <c r="H93" s="150">
        <v>229880</v>
      </c>
    </row>
    <row r="94" spans="1:9" ht="45.75" x14ac:dyDescent="0.25">
      <c r="A94" s="147" t="s">
        <v>392</v>
      </c>
      <c r="B94" s="148" t="s">
        <v>340</v>
      </c>
      <c r="C94" s="148" t="s">
        <v>385</v>
      </c>
      <c r="D94" s="148" t="s">
        <v>393</v>
      </c>
      <c r="E94" s="148"/>
      <c r="F94" s="150">
        <f>F95</f>
        <v>90000000</v>
      </c>
      <c r="G94" s="150">
        <f>G95</f>
        <v>0</v>
      </c>
      <c r="H94" s="150">
        <f>H95</f>
        <v>0</v>
      </c>
    </row>
    <row r="95" spans="1:9" x14ac:dyDescent="0.25">
      <c r="A95" s="151" t="s">
        <v>359</v>
      </c>
      <c r="B95" s="148" t="s">
        <v>340</v>
      </c>
      <c r="C95" s="148" t="s">
        <v>385</v>
      </c>
      <c r="D95" s="148" t="s">
        <v>393</v>
      </c>
      <c r="E95" s="148" t="s">
        <v>360</v>
      </c>
      <c r="F95" s="150">
        <v>90000000</v>
      </c>
      <c r="G95" s="150">
        <v>0</v>
      </c>
      <c r="H95" s="150">
        <v>0</v>
      </c>
      <c r="I95" s="159"/>
    </row>
    <row r="96" spans="1:9" ht="45.75" x14ac:dyDescent="0.25">
      <c r="A96" s="147" t="s">
        <v>392</v>
      </c>
      <c r="B96" s="148" t="s">
        <v>340</v>
      </c>
      <c r="C96" s="148" t="s">
        <v>385</v>
      </c>
      <c r="D96" s="148" t="s">
        <v>393</v>
      </c>
      <c r="E96" s="148"/>
      <c r="F96" s="150">
        <f>F97</f>
        <v>106133649.44</v>
      </c>
      <c r="G96" s="150">
        <f>G97</f>
        <v>0</v>
      </c>
      <c r="H96" s="150">
        <f>H97</f>
        <v>0</v>
      </c>
    </row>
    <row r="97" spans="1:33" x14ac:dyDescent="0.25">
      <c r="A97" s="151" t="s">
        <v>359</v>
      </c>
      <c r="B97" s="148" t="s">
        <v>340</v>
      </c>
      <c r="C97" s="148" t="s">
        <v>385</v>
      </c>
      <c r="D97" s="148" t="s">
        <v>393</v>
      </c>
      <c r="E97" s="148" t="s">
        <v>360</v>
      </c>
      <c r="F97" s="150">
        <v>106133649.44</v>
      </c>
      <c r="G97" s="150">
        <v>0</v>
      </c>
      <c r="H97" s="150">
        <v>0</v>
      </c>
    </row>
    <row r="98" spans="1:33" ht="30.75" hidden="1" x14ac:dyDescent="0.25">
      <c r="A98" s="147" t="s">
        <v>388</v>
      </c>
      <c r="B98" s="148" t="s">
        <v>340</v>
      </c>
      <c r="C98" s="148" t="s">
        <v>385</v>
      </c>
      <c r="D98" s="148" t="s">
        <v>389</v>
      </c>
      <c r="E98" s="148"/>
      <c r="F98" s="150">
        <f>F99</f>
        <v>0</v>
      </c>
      <c r="G98" s="150">
        <f>G99</f>
        <v>0</v>
      </c>
      <c r="H98" s="150"/>
    </row>
    <row r="99" spans="1:33" hidden="1" x14ac:dyDescent="0.25">
      <c r="A99" s="151" t="s">
        <v>359</v>
      </c>
      <c r="B99" s="148" t="s">
        <v>340</v>
      </c>
      <c r="C99" s="148" t="s">
        <v>385</v>
      </c>
      <c r="D99" s="148" t="s">
        <v>389</v>
      </c>
      <c r="E99" s="148" t="s">
        <v>360</v>
      </c>
      <c r="F99" s="150">
        <v>0</v>
      </c>
      <c r="G99" s="150">
        <v>0</v>
      </c>
      <c r="H99" s="150"/>
    </row>
    <row r="100" spans="1:33" ht="30.75" hidden="1" x14ac:dyDescent="0.25">
      <c r="A100" s="147" t="s">
        <v>388</v>
      </c>
      <c r="B100" s="148" t="s">
        <v>340</v>
      </c>
      <c r="C100" s="148" t="s">
        <v>385</v>
      </c>
      <c r="D100" s="148" t="s">
        <v>389</v>
      </c>
      <c r="E100" s="148"/>
      <c r="F100" s="150">
        <f>F101</f>
        <v>0</v>
      </c>
      <c r="G100" s="150">
        <f>G101</f>
        <v>0</v>
      </c>
      <c r="H100" s="150"/>
    </row>
    <row r="101" spans="1:33" hidden="1" x14ac:dyDescent="0.25">
      <c r="A101" s="151" t="s">
        <v>359</v>
      </c>
      <c r="B101" s="148" t="s">
        <v>340</v>
      </c>
      <c r="C101" s="148" t="s">
        <v>385</v>
      </c>
      <c r="D101" s="148" t="s">
        <v>389</v>
      </c>
      <c r="E101" s="148" t="s">
        <v>360</v>
      </c>
      <c r="F101" s="150">
        <v>0</v>
      </c>
      <c r="G101" s="150">
        <v>0</v>
      </c>
      <c r="H101" s="150"/>
    </row>
    <row r="102" spans="1:33" s="143" customFormat="1" ht="31.5" x14ac:dyDescent="0.25">
      <c r="A102" s="144" t="s">
        <v>394</v>
      </c>
      <c r="B102" s="145" t="s">
        <v>352</v>
      </c>
      <c r="C102" s="145"/>
      <c r="D102" s="138"/>
      <c r="E102" s="138"/>
      <c r="F102" s="153">
        <f t="shared" ref="F102:H103" si="10">F103</f>
        <v>20883594</v>
      </c>
      <c r="G102" s="153">
        <f t="shared" si="10"/>
        <v>19099021</v>
      </c>
      <c r="H102" s="153">
        <f t="shared" si="10"/>
        <v>19647129</v>
      </c>
      <c r="I102" s="131"/>
      <c r="J102" s="132"/>
      <c r="K102" s="132"/>
      <c r="L102" s="132"/>
      <c r="M102" s="140"/>
      <c r="N102" s="140"/>
      <c r="O102" s="140"/>
      <c r="P102" s="140"/>
      <c r="Q102" s="140"/>
      <c r="R102" s="140"/>
      <c r="S102" s="140"/>
      <c r="T102" s="140"/>
      <c r="U102" s="140"/>
      <c r="V102" s="141"/>
      <c r="W102" s="141"/>
      <c r="X102" s="141"/>
      <c r="Y102" s="141"/>
      <c r="Z102" s="142"/>
      <c r="AA102" s="142"/>
      <c r="AB102" s="142"/>
      <c r="AC102" s="142"/>
      <c r="AD102" s="142"/>
      <c r="AE102" s="142"/>
      <c r="AF102" s="142"/>
      <c r="AG102" s="142"/>
    </row>
    <row r="103" spans="1:33" s="143" customFormat="1" ht="78.75" x14ac:dyDescent="0.25">
      <c r="A103" s="144" t="s">
        <v>395</v>
      </c>
      <c r="B103" s="145" t="s">
        <v>352</v>
      </c>
      <c r="C103" s="145" t="s">
        <v>396</v>
      </c>
      <c r="D103" s="138"/>
      <c r="E103" s="138"/>
      <c r="F103" s="153">
        <f t="shared" si="10"/>
        <v>20883594</v>
      </c>
      <c r="G103" s="153">
        <f t="shared" si="10"/>
        <v>19099021</v>
      </c>
      <c r="H103" s="153">
        <f t="shared" si="10"/>
        <v>19647129</v>
      </c>
      <c r="I103" s="131"/>
      <c r="J103" s="132"/>
      <c r="K103" s="132"/>
      <c r="L103" s="132"/>
      <c r="M103" s="140"/>
      <c r="N103" s="140"/>
      <c r="O103" s="140"/>
      <c r="P103" s="140"/>
      <c r="Q103" s="140"/>
      <c r="R103" s="140"/>
      <c r="S103" s="140"/>
      <c r="T103" s="140"/>
      <c r="U103" s="140"/>
      <c r="V103" s="141"/>
      <c r="W103" s="141"/>
      <c r="X103" s="141"/>
      <c r="Y103" s="141"/>
      <c r="Z103" s="142"/>
      <c r="AA103" s="142"/>
      <c r="AB103" s="142"/>
      <c r="AC103" s="142"/>
      <c r="AD103" s="142"/>
      <c r="AE103" s="142"/>
      <c r="AF103" s="142"/>
      <c r="AG103" s="142"/>
    </row>
    <row r="104" spans="1:33" s="143" customFormat="1" x14ac:dyDescent="0.25">
      <c r="A104" s="160" t="s">
        <v>343</v>
      </c>
      <c r="B104" s="145" t="s">
        <v>352</v>
      </c>
      <c r="C104" s="145" t="s">
        <v>396</v>
      </c>
      <c r="D104" s="138">
        <v>9900000000</v>
      </c>
      <c r="E104" s="138"/>
      <c r="F104" s="153">
        <f>F105+F110</f>
        <v>20883594</v>
      </c>
      <c r="G104" s="153">
        <f>G105+G110</f>
        <v>19099021</v>
      </c>
      <c r="H104" s="153">
        <f>H105+H110</f>
        <v>19647129</v>
      </c>
      <c r="I104" s="131"/>
      <c r="J104" s="132"/>
      <c r="K104" s="132"/>
      <c r="L104" s="132"/>
      <c r="M104" s="140"/>
      <c r="N104" s="140"/>
      <c r="O104" s="140"/>
      <c r="P104" s="140"/>
      <c r="Q104" s="140"/>
      <c r="R104" s="140"/>
      <c r="S104" s="140"/>
      <c r="T104" s="140"/>
      <c r="U104" s="140"/>
      <c r="V104" s="141"/>
      <c r="W104" s="141"/>
      <c r="X104" s="141"/>
      <c r="Y104" s="141"/>
      <c r="Z104" s="142"/>
      <c r="AA104" s="142"/>
      <c r="AB104" s="142"/>
      <c r="AC104" s="142"/>
      <c r="AD104" s="142"/>
      <c r="AE104" s="142"/>
      <c r="AF104" s="142"/>
      <c r="AG104" s="142"/>
    </row>
    <row r="105" spans="1:33" ht="30.75" x14ac:dyDescent="0.25">
      <c r="A105" s="147" t="s">
        <v>345</v>
      </c>
      <c r="B105" s="148" t="s">
        <v>352</v>
      </c>
      <c r="C105" s="148" t="s">
        <v>396</v>
      </c>
      <c r="D105" s="136">
        <v>9910000000</v>
      </c>
      <c r="E105" s="136"/>
      <c r="F105" s="150">
        <f>F106</f>
        <v>19883594</v>
      </c>
      <c r="G105" s="150">
        <f>G106</f>
        <v>18099021</v>
      </c>
      <c r="H105" s="150">
        <f>H106</f>
        <v>18647129</v>
      </c>
    </row>
    <row r="106" spans="1:33" ht="30.75" x14ac:dyDescent="0.25">
      <c r="A106" s="151" t="s">
        <v>361</v>
      </c>
      <c r="B106" s="148" t="s">
        <v>352</v>
      </c>
      <c r="C106" s="148" t="s">
        <v>396</v>
      </c>
      <c r="D106" s="136">
        <v>9910022001</v>
      </c>
      <c r="E106" s="136"/>
      <c r="F106" s="150">
        <f>SUM(F107:F109)</f>
        <v>19883594</v>
      </c>
      <c r="G106" s="150">
        <f>SUM(G107:G109)</f>
        <v>18099021</v>
      </c>
      <c r="H106" s="150">
        <f>SUM(H107:H109)</f>
        <v>18647129</v>
      </c>
    </row>
    <row r="107" spans="1:33" ht="75.75" x14ac:dyDescent="0.25">
      <c r="A107" s="147" t="s">
        <v>349</v>
      </c>
      <c r="B107" s="148" t="s">
        <v>352</v>
      </c>
      <c r="C107" s="148" t="s">
        <v>396</v>
      </c>
      <c r="D107" s="136">
        <v>9910022001</v>
      </c>
      <c r="E107" s="148" t="s">
        <v>350</v>
      </c>
      <c r="F107" s="150">
        <v>13639264</v>
      </c>
      <c r="G107" s="150">
        <v>13639264</v>
      </c>
      <c r="H107" s="150">
        <v>13749264</v>
      </c>
    </row>
    <row r="108" spans="1:33" ht="30.75" x14ac:dyDescent="0.25">
      <c r="A108" s="147" t="s">
        <v>357</v>
      </c>
      <c r="B108" s="148" t="s">
        <v>352</v>
      </c>
      <c r="C108" s="148" t="s">
        <v>396</v>
      </c>
      <c r="D108" s="136">
        <v>9910022001</v>
      </c>
      <c r="E108" s="148" t="s">
        <v>358</v>
      </c>
      <c r="F108" s="150">
        <f>4775197-50000+1519133</f>
        <v>6244330</v>
      </c>
      <c r="G108" s="150">
        <v>4459757</v>
      </c>
      <c r="H108" s="150">
        <v>4897865</v>
      </c>
    </row>
    <row r="109" spans="1:33" hidden="1" x14ac:dyDescent="0.25">
      <c r="A109" s="147" t="s">
        <v>359</v>
      </c>
      <c r="B109" s="148" t="s">
        <v>352</v>
      </c>
      <c r="C109" s="148" t="s">
        <v>396</v>
      </c>
      <c r="D109" s="136">
        <v>9910022001</v>
      </c>
      <c r="E109" s="136">
        <v>800</v>
      </c>
      <c r="F109" s="150"/>
      <c r="G109" s="150"/>
      <c r="H109" s="150"/>
    </row>
    <row r="110" spans="1:33" x14ac:dyDescent="0.25">
      <c r="A110" s="147" t="s">
        <v>380</v>
      </c>
      <c r="B110" s="148" t="s">
        <v>352</v>
      </c>
      <c r="C110" s="148" t="s">
        <v>396</v>
      </c>
      <c r="D110" s="136">
        <v>9950000000</v>
      </c>
      <c r="E110" s="136"/>
      <c r="F110" s="150">
        <f>F111+F113</f>
        <v>1000000</v>
      </c>
      <c r="G110" s="150">
        <f>G111+G113</f>
        <v>1000000</v>
      </c>
      <c r="H110" s="150">
        <f>H111+H113</f>
        <v>1000000</v>
      </c>
    </row>
    <row r="111" spans="1:33" ht="45.75" x14ac:dyDescent="0.25">
      <c r="A111" s="147" t="s">
        <v>397</v>
      </c>
      <c r="B111" s="148" t="s">
        <v>352</v>
      </c>
      <c r="C111" s="148" t="s">
        <v>396</v>
      </c>
      <c r="D111" s="161" t="s">
        <v>398</v>
      </c>
      <c r="E111" s="136"/>
      <c r="F111" s="150">
        <f>F112</f>
        <v>1000000</v>
      </c>
      <c r="G111" s="150">
        <f>G112</f>
        <v>1000000</v>
      </c>
      <c r="H111" s="150">
        <f>H112</f>
        <v>1000000</v>
      </c>
    </row>
    <row r="112" spans="1:33" ht="30.75" x14ac:dyDescent="0.25">
      <c r="A112" s="147" t="s">
        <v>357</v>
      </c>
      <c r="B112" s="148" t="s">
        <v>352</v>
      </c>
      <c r="C112" s="148" t="s">
        <v>396</v>
      </c>
      <c r="D112" s="161" t="s">
        <v>398</v>
      </c>
      <c r="E112" s="136">
        <v>200</v>
      </c>
      <c r="F112" s="150">
        <v>1000000</v>
      </c>
      <c r="G112" s="150">
        <v>1000000</v>
      </c>
      <c r="H112" s="150">
        <v>1000000</v>
      </c>
    </row>
    <row r="113" spans="1:8" ht="30.75" hidden="1" x14ac:dyDescent="0.25">
      <c r="A113" s="147" t="s">
        <v>399</v>
      </c>
      <c r="B113" s="148" t="s">
        <v>352</v>
      </c>
      <c r="C113" s="148" t="s">
        <v>396</v>
      </c>
      <c r="D113" s="161" t="s">
        <v>400</v>
      </c>
      <c r="E113" s="136"/>
      <c r="F113" s="150">
        <f>F114</f>
        <v>0</v>
      </c>
      <c r="G113" s="150">
        <f>G114</f>
        <v>0</v>
      </c>
      <c r="H113" s="150"/>
    </row>
    <row r="114" spans="1:8" ht="30.75" hidden="1" x14ac:dyDescent="0.25">
      <c r="A114" s="147" t="s">
        <v>357</v>
      </c>
      <c r="B114" s="148" t="s">
        <v>352</v>
      </c>
      <c r="C114" s="148" t="s">
        <v>396</v>
      </c>
      <c r="D114" s="161" t="s">
        <v>400</v>
      </c>
      <c r="E114" s="136">
        <v>200</v>
      </c>
      <c r="F114" s="150">
        <v>0</v>
      </c>
      <c r="G114" s="150">
        <v>0</v>
      </c>
      <c r="H114" s="150"/>
    </row>
    <row r="115" spans="1:8" x14ac:dyDescent="0.25">
      <c r="A115" s="144" t="s">
        <v>401</v>
      </c>
      <c r="B115" s="145" t="s">
        <v>363</v>
      </c>
      <c r="C115" s="145"/>
      <c r="D115" s="162"/>
      <c r="E115" s="138"/>
      <c r="F115" s="153">
        <f>F116+F121+F129</f>
        <v>2503711.0699999998</v>
      </c>
      <c r="G115" s="153">
        <f>G116+G121+G129</f>
        <v>2663711.0699999998</v>
      </c>
      <c r="H115" s="153">
        <f>H116+H121+H129</f>
        <v>2663711.0699999998</v>
      </c>
    </row>
    <row r="116" spans="1:8" x14ac:dyDescent="0.25">
      <c r="A116" s="144" t="s">
        <v>402</v>
      </c>
      <c r="B116" s="145" t="s">
        <v>363</v>
      </c>
      <c r="C116" s="145" t="s">
        <v>340</v>
      </c>
      <c r="D116" s="162"/>
      <c r="E116" s="138"/>
      <c r="F116" s="153">
        <f t="shared" ref="F116:H119" si="11">F117</f>
        <v>306383.3</v>
      </c>
      <c r="G116" s="153">
        <f t="shared" si="11"/>
        <v>306383.3</v>
      </c>
      <c r="H116" s="153">
        <f t="shared" si="11"/>
        <v>306383.3</v>
      </c>
    </row>
    <row r="117" spans="1:8" x14ac:dyDescent="0.25">
      <c r="A117" s="144" t="s">
        <v>343</v>
      </c>
      <c r="B117" s="145" t="s">
        <v>363</v>
      </c>
      <c r="C117" s="145" t="s">
        <v>340</v>
      </c>
      <c r="D117" s="162">
        <v>9900000000</v>
      </c>
      <c r="E117" s="138"/>
      <c r="F117" s="153">
        <f t="shared" si="11"/>
        <v>306383.3</v>
      </c>
      <c r="G117" s="153">
        <f t="shared" si="11"/>
        <v>306383.3</v>
      </c>
      <c r="H117" s="153">
        <f t="shared" si="11"/>
        <v>306383.3</v>
      </c>
    </row>
    <row r="118" spans="1:8" ht="30.75" x14ac:dyDescent="0.25">
      <c r="A118" s="147" t="s">
        <v>345</v>
      </c>
      <c r="B118" s="148" t="s">
        <v>363</v>
      </c>
      <c r="C118" s="148" t="s">
        <v>340</v>
      </c>
      <c r="D118" s="161" t="s">
        <v>346</v>
      </c>
      <c r="E118" s="136"/>
      <c r="F118" s="150">
        <f t="shared" si="11"/>
        <v>306383.3</v>
      </c>
      <c r="G118" s="150">
        <f t="shared" si="11"/>
        <v>306383.3</v>
      </c>
      <c r="H118" s="150">
        <f t="shared" si="11"/>
        <v>306383.3</v>
      </c>
    </row>
    <row r="119" spans="1:8" ht="30.75" x14ac:dyDescent="0.25">
      <c r="A119" s="147" t="s">
        <v>364</v>
      </c>
      <c r="B119" s="148" t="s">
        <v>363</v>
      </c>
      <c r="C119" s="148" t="s">
        <v>340</v>
      </c>
      <c r="D119" s="161" t="s">
        <v>365</v>
      </c>
      <c r="E119" s="136"/>
      <c r="F119" s="150">
        <f t="shared" si="11"/>
        <v>306383.3</v>
      </c>
      <c r="G119" s="150">
        <f t="shared" si="11"/>
        <v>306383.3</v>
      </c>
      <c r="H119" s="150">
        <f t="shared" si="11"/>
        <v>306383.3</v>
      </c>
    </row>
    <row r="120" spans="1:8" ht="75.75" x14ac:dyDescent="0.25">
      <c r="A120" s="147" t="s">
        <v>349</v>
      </c>
      <c r="B120" s="148" t="s">
        <v>363</v>
      </c>
      <c r="C120" s="148" t="s">
        <v>340</v>
      </c>
      <c r="D120" s="161" t="s">
        <v>365</v>
      </c>
      <c r="E120" s="136">
        <v>100</v>
      </c>
      <c r="F120" s="150">
        <v>306383.3</v>
      </c>
      <c r="G120" s="150">
        <v>306383.3</v>
      </c>
      <c r="H120" s="150">
        <v>306383.3</v>
      </c>
    </row>
    <row r="121" spans="1:8" x14ac:dyDescent="0.25">
      <c r="A121" s="144" t="s">
        <v>403</v>
      </c>
      <c r="B121" s="145" t="s">
        <v>363</v>
      </c>
      <c r="C121" s="145" t="s">
        <v>404</v>
      </c>
      <c r="D121" s="162"/>
      <c r="E121" s="138"/>
      <c r="F121" s="153">
        <f t="shared" ref="F121:H124" si="12">F122</f>
        <v>2197327.77</v>
      </c>
      <c r="G121" s="153">
        <f t="shared" si="12"/>
        <v>2357327.77</v>
      </c>
      <c r="H121" s="153">
        <f t="shared" si="12"/>
        <v>2357327.77</v>
      </c>
    </row>
    <row r="122" spans="1:8" x14ac:dyDescent="0.25">
      <c r="A122" s="144" t="s">
        <v>343</v>
      </c>
      <c r="B122" s="145" t="s">
        <v>363</v>
      </c>
      <c r="C122" s="145" t="s">
        <v>404</v>
      </c>
      <c r="D122" s="162">
        <v>9900000000</v>
      </c>
      <c r="E122" s="138"/>
      <c r="F122" s="153">
        <f>F123+F126</f>
        <v>2197327.77</v>
      </c>
      <c r="G122" s="153">
        <f>G123+G126</f>
        <v>2357327.77</v>
      </c>
      <c r="H122" s="153">
        <f>H123+H126</f>
        <v>2357327.77</v>
      </c>
    </row>
    <row r="123" spans="1:8" ht="30.75" x14ac:dyDescent="0.25">
      <c r="A123" s="147" t="s">
        <v>345</v>
      </c>
      <c r="B123" s="148" t="s">
        <v>363</v>
      </c>
      <c r="C123" s="148" t="s">
        <v>404</v>
      </c>
      <c r="D123" s="161" t="s">
        <v>346</v>
      </c>
      <c r="E123" s="136"/>
      <c r="F123" s="150">
        <f t="shared" si="12"/>
        <v>1897327.77</v>
      </c>
      <c r="G123" s="150">
        <f t="shared" si="12"/>
        <v>1897327.77</v>
      </c>
      <c r="H123" s="150">
        <f t="shared" si="12"/>
        <v>1897327.77</v>
      </c>
    </row>
    <row r="124" spans="1:8" ht="30.75" x14ac:dyDescent="0.25">
      <c r="A124" s="147" t="s">
        <v>361</v>
      </c>
      <c r="B124" s="148" t="s">
        <v>363</v>
      </c>
      <c r="C124" s="148" t="s">
        <v>404</v>
      </c>
      <c r="D124" s="161" t="s">
        <v>405</v>
      </c>
      <c r="E124" s="136"/>
      <c r="F124" s="150">
        <f t="shared" si="12"/>
        <v>1897327.77</v>
      </c>
      <c r="G124" s="150">
        <f t="shared" si="12"/>
        <v>1897327.77</v>
      </c>
      <c r="H124" s="150">
        <f t="shared" si="12"/>
        <v>1897327.77</v>
      </c>
    </row>
    <row r="125" spans="1:8" ht="75.75" x14ac:dyDescent="0.25">
      <c r="A125" s="147" t="s">
        <v>349</v>
      </c>
      <c r="B125" s="148" t="s">
        <v>363</v>
      </c>
      <c r="C125" s="148" t="s">
        <v>404</v>
      </c>
      <c r="D125" s="161" t="s">
        <v>405</v>
      </c>
      <c r="E125" s="136">
        <v>100</v>
      </c>
      <c r="F125" s="150">
        <v>1897327.77</v>
      </c>
      <c r="G125" s="150">
        <v>1897327.77</v>
      </c>
      <c r="H125" s="150">
        <v>1897327.77</v>
      </c>
    </row>
    <row r="126" spans="1:8" x14ac:dyDescent="0.25">
      <c r="A126" s="147" t="s">
        <v>380</v>
      </c>
      <c r="B126" s="148" t="s">
        <v>363</v>
      </c>
      <c r="C126" s="148" t="s">
        <v>404</v>
      </c>
      <c r="D126" s="161" t="s">
        <v>381</v>
      </c>
      <c r="E126" s="136"/>
      <c r="F126" s="150">
        <f t="shared" ref="F126:H127" si="13">F127</f>
        <v>300000</v>
      </c>
      <c r="G126" s="150">
        <f t="shared" si="13"/>
        <v>460000</v>
      </c>
      <c r="H126" s="150">
        <f t="shared" si="13"/>
        <v>460000</v>
      </c>
    </row>
    <row r="127" spans="1:8" ht="30.75" x14ac:dyDescent="0.25">
      <c r="A127" s="147" t="s">
        <v>388</v>
      </c>
      <c r="B127" s="148" t="s">
        <v>363</v>
      </c>
      <c r="C127" s="148" t="s">
        <v>404</v>
      </c>
      <c r="D127" s="161" t="s">
        <v>389</v>
      </c>
      <c r="E127" s="136"/>
      <c r="F127" s="150">
        <f t="shared" si="13"/>
        <v>300000</v>
      </c>
      <c r="G127" s="150">
        <f t="shared" si="13"/>
        <v>460000</v>
      </c>
      <c r="H127" s="150">
        <f t="shared" si="13"/>
        <v>460000</v>
      </c>
    </row>
    <row r="128" spans="1:8" ht="30.75" x14ac:dyDescent="0.25">
      <c r="A128" s="151" t="s">
        <v>366</v>
      </c>
      <c r="B128" s="148" t="s">
        <v>363</v>
      </c>
      <c r="C128" s="148" t="s">
        <v>404</v>
      </c>
      <c r="D128" s="161" t="s">
        <v>389</v>
      </c>
      <c r="E128" s="136">
        <v>300</v>
      </c>
      <c r="F128" s="150">
        <f>460000-160000</f>
        <v>300000</v>
      </c>
      <c r="G128" s="150">
        <v>460000</v>
      </c>
      <c r="H128" s="150">
        <v>460000</v>
      </c>
    </row>
    <row r="129" spans="1:33" ht="31.5" hidden="1" x14ac:dyDescent="0.25">
      <c r="A129" s="144" t="s">
        <v>406</v>
      </c>
      <c r="B129" s="145" t="s">
        <v>363</v>
      </c>
      <c r="C129" s="145" t="s">
        <v>407</v>
      </c>
      <c r="D129" s="162"/>
      <c r="E129" s="138"/>
      <c r="F129" s="153">
        <f t="shared" ref="F129:G132" si="14">F130</f>
        <v>0</v>
      </c>
      <c r="G129" s="153">
        <f t="shared" si="14"/>
        <v>0</v>
      </c>
      <c r="H129" s="150"/>
    </row>
    <row r="130" spans="1:33" hidden="1" x14ac:dyDescent="0.25">
      <c r="A130" s="144" t="s">
        <v>343</v>
      </c>
      <c r="B130" s="145" t="s">
        <v>363</v>
      </c>
      <c r="C130" s="145" t="s">
        <v>407</v>
      </c>
      <c r="D130" s="162" t="s">
        <v>344</v>
      </c>
      <c r="E130" s="138"/>
      <c r="F130" s="153">
        <f t="shared" si="14"/>
        <v>0</v>
      </c>
      <c r="G130" s="153">
        <f t="shared" si="14"/>
        <v>0</v>
      </c>
      <c r="H130" s="150"/>
    </row>
    <row r="131" spans="1:33" hidden="1" x14ac:dyDescent="0.25">
      <c r="A131" s="147" t="s">
        <v>380</v>
      </c>
      <c r="B131" s="148" t="s">
        <v>363</v>
      </c>
      <c r="C131" s="148" t="s">
        <v>407</v>
      </c>
      <c r="D131" s="161" t="s">
        <v>381</v>
      </c>
      <c r="E131" s="136"/>
      <c r="F131" s="150">
        <f t="shared" si="14"/>
        <v>0</v>
      </c>
      <c r="G131" s="150">
        <f t="shared" si="14"/>
        <v>0</v>
      </c>
      <c r="H131" s="150"/>
    </row>
    <row r="132" spans="1:33" ht="30.75" hidden="1" x14ac:dyDescent="0.25">
      <c r="A132" s="147" t="s">
        <v>388</v>
      </c>
      <c r="B132" s="148" t="s">
        <v>363</v>
      </c>
      <c r="C132" s="148" t="s">
        <v>407</v>
      </c>
      <c r="D132" s="161" t="s">
        <v>389</v>
      </c>
      <c r="E132" s="136"/>
      <c r="F132" s="150">
        <f t="shared" si="14"/>
        <v>0</v>
      </c>
      <c r="G132" s="150">
        <f t="shared" si="14"/>
        <v>0</v>
      </c>
      <c r="H132" s="150"/>
    </row>
    <row r="133" spans="1:33" hidden="1" x14ac:dyDescent="0.25">
      <c r="A133" s="151" t="s">
        <v>359</v>
      </c>
      <c r="B133" s="148" t="s">
        <v>363</v>
      </c>
      <c r="C133" s="148" t="s">
        <v>407</v>
      </c>
      <c r="D133" s="161" t="s">
        <v>389</v>
      </c>
      <c r="E133" s="136">
        <v>800</v>
      </c>
      <c r="F133" s="150">
        <v>0</v>
      </c>
      <c r="G133" s="150">
        <v>0</v>
      </c>
      <c r="H133" s="150"/>
    </row>
    <row r="134" spans="1:33" s="143" customFormat="1" hidden="1" x14ac:dyDescent="0.25">
      <c r="A134" s="144" t="s">
        <v>408</v>
      </c>
      <c r="B134" s="145" t="s">
        <v>404</v>
      </c>
      <c r="C134" s="145"/>
      <c r="D134" s="162"/>
      <c r="E134" s="138"/>
      <c r="F134" s="153">
        <f>F141+F135</f>
        <v>0</v>
      </c>
      <c r="G134" s="153">
        <f>G141+G135</f>
        <v>0</v>
      </c>
      <c r="H134" s="150"/>
      <c r="I134" s="131"/>
      <c r="J134" s="132"/>
      <c r="K134" s="132"/>
      <c r="L134" s="132"/>
      <c r="M134" s="140"/>
      <c r="N134" s="140"/>
      <c r="O134" s="140"/>
      <c r="P134" s="140"/>
      <c r="Q134" s="140"/>
      <c r="R134" s="140"/>
      <c r="S134" s="140"/>
      <c r="T134" s="140"/>
      <c r="U134" s="140"/>
      <c r="V134" s="141"/>
      <c r="W134" s="141"/>
      <c r="X134" s="141"/>
      <c r="Y134" s="141"/>
      <c r="Z134" s="142"/>
      <c r="AA134" s="142"/>
      <c r="AB134" s="142"/>
      <c r="AC134" s="142"/>
      <c r="AD134" s="142"/>
      <c r="AE134" s="142"/>
      <c r="AF134" s="142"/>
      <c r="AG134" s="142"/>
    </row>
    <row r="135" spans="1:33" s="143" customFormat="1" hidden="1" x14ac:dyDescent="0.25">
      <c r="A135" s="144" t="s">
        <v>409</v>
      </c>
      <c r="B135" s="145" t="s">
        <v>404</v>
      </c>
      <c r="C135" s="145" t="s">
        <v>340</v>
      </c>
      <c r="D135" s="162"/>
      <c r="E135" s="138"/>
      <c r="F135" s="153">
        <f t="shared" ref="F135:G137" si="15">F136</f>
        <v>0</v>
      </c>
      <c r="G135" s="153">
        <f t="shared" si="15"/>
        <v>0</v>
      </c>
      <c r="H135" s="150"/>
      <c r="I135" s="131"/>
      <c r="J135" s="132"/>
      <c r="K135" s="132"/>
      <c r="L135" s="132"/>
      <c r="M135" s="140"/>
      <c r="N135" s="140"/>
      <c r="O135" s="140"/>
      <c r="P135" s="140"/>
      <c r="Q135" s="140"/>
      <c r="R135" s="140"/>
      <c r="S135" s="140"/>
      <c r="T135" s="140"/>
      <c r="U135" s="140"/>
      <c r="V135" s="141"/>
      <c r="W135" s="141"/>
      <c r="X135" s="141"/>
      <c r="Y135" s="141"/>
      <c r="Z135" s="142"/>
      <c r="AA135" s="142"/>
      <c r="AB135" s="142"/>
      <c r="AC135" s="142"/>
      <c r="AD135" s="142"/>
      <c r="AE135" s="142"/>
      <c r="AF135" s="142"/>
      <c r="AG135" s="142"/>
    </row>
    <row r="136" spans="1:33" s="143" customFormat="1" hidden="1" x14ac:dyDescent="0.25">
      <c r="A136" s="144" t="s">
        <v>343</v>
      </c>
      <c r="B136" s="145" t="s">
        <v>404</v>
      </c>
      <c r="C136" s="145" t="s">
        <v>340</v>
      </c>
      <c r="D136" s="162" t="s">
        <v>344</v>
      </c>
      <c r="E136" s="138"/>
      <c r="F136" s="153">
        <f t="shared" si="15"/>
        <v>0</v>
      </c>
      <c r="G136" s="153">
        <f t="shared" si="15"/>
        <v>0</v>
      </c>
      <c r="H136" s="150"/>
      <c r="I136" s="131"/>
      <c r="J136" s="132"/>
      <c r="K136" s="132"/>
      <c r="L136" s="132"/>
      <c r="M136" s="140"/>
      <c r="N136" s="140"/>
      <c r="O136" s="140"/>
      <c r="P136" s="140"/>
      <c r="Q136" s="140"/>
      <c r="R136" s="140"/>
      <c r="S136" s="140"/>
      <c r="T136" s="140"/>
      <c r="U136" s="140"/>
      <c r="V136" s="141"/>
      <c r="W136" s="141"/>
      <c r="X136" s="141"/>
      <c r="Y136" s="141"/>
      <c r="Z136" s="142"/>
      <c r="AA136" s="142"/>
      <c r="AB136" s="142"/>
      <c r="AC136" s="142"/>
      <c r="AD136" s="142"/>
      <c r="AE136" s="142"/>
      <c r="AF136" s="142"/>
      <c r="AG136" s="142"/>
    </row>
    <row r="137" spans="1:33" s="143" customFormat="1" hidden="1" x14ac:dyDescent="0.25">
      <c r="A137" s="147" t="s">
        <v>380</v>
      </c>
      <c r="B137" s="148" t="s">
        <v>404</v>
      </c>
      <c r="C137" s="148" t="s">
        <v>340</v>
      </c>
      <c r="D137" s="161" t="s">
        <v>381</v>
      </c>
      <c r="E137" s="136"/>
      <c r="F137" s="150">
        <f t="shared" si="15"/>
        <v>0</v>
      </c>
      <c r="G137" s="150">
        <f t="shared" si="15"/>
        <v>0</v>
      </c>
      <c r="H137" s="150"/>
      <c r="I137" s="131"/>
      <c r="J137" s="132"/>
      <c r="K137" s="132"/>
      <c r="L137" s="132"/>
      <c r="M137" s="140"/>
      <c r="N137" s="140"/>
      <c r="O137" s="140"/>
      <c r="P137" s="140"/>
      <c r="Q137" s="140"/>
      <c r="R137" s="140"/>
      <c r="S137" s="140"/>
      <c r="T137" s="140"/>
      <c r="U137" s="140"/>
      <c r="V137" s="141"/>
      <c r="W137" s="141"/>
      <c r="X137" s="141"/>
      <c r="Y137" s="141"/>
      <c r="Z137" s="142"/>
      <c r="AA137" s="142"/>
      <c r="AB137" s="142"/>
      <c r="AC137" s="142"/>
      <c r="AD137" s="142"/>
      <c r="AE137" s="142"/>
      <c r="AF137" s="142"/>
      <c r="AG137" s="142"/>
    </row>
    <row r="138" spans="1:33" s="143" customFormat="1" ht="30.75" hidden="1" x14ac:dyDescent="0.25">
      <c r="A138" s="147" t="s">
        <v>410</v>
      </c>
      <c r="B138" s="148" t="s">
        <v>404</v>
      </c>
      <c r="C138" s="148" t="s">
        <v>340</v>
      </c>
      <c r="D138" s="161" t="s">
        <v>411</v>
      </c>
      <c r="E138" s="136"/>
      <c r="F138" s="150">
        <f>F139+F140</f>
        <v>0</v>
      </c>
      <c r="G138" s="150">
        <f>G139+G140</f>
        <v>0</v>
      </c>
      <c r="H138" s="150"/>
      <c r="I138" s="131"/>
      <c r="J138" s="132"/>
      <c r="K138" s="132"/>
      <c r="L138" s="132"/>
      <c r="M138" s="140"/>
      <c r="N138" s="140"/>
      <c r="O138" s="140"/>
      <c r="P138" s="140"/>
      <c r="Q138" s="140"/>
      <c r="R138" s="140"/>
      <c r="S138" s="140"/>
      <c r="T138" s="140"/>
      <c r="U138" s="140"/>
      <c r="V138" s="141"/>
      <c r="W138" s="141"/>
      <c r="X138" s="141"/>
      <c r="Y138" s="141"/>
      <c r="Z138" s="142"/>
      <c r="AA138" s="142"/>
      <c r="AB138" s="142"/>
      <c r="AC138" s="142"/>
      <c r="AD138" s="142"/>
      <c r="AE138" s="142"/>
      <c r="AF138" s="142"/>
      <c r="AG138" s="142"/>
    </row>
    <row r="139" spans="1:33" s="143" customFormat="1" ht="30.75" hidden="1" x14ac:dyDescent="0.25">
      <c r="A139" s="147" t="s">
        <v>357</v>
      </c>
      <c r="B139" s="148" t="s">
        <v>404</v>
      </c>
      <c r="C139" s="148" t="s">
        <v>340</v>
      </c>
      <c r="D139" s="161" t="s">
        <v>411</v>
      </c>
      <c r="E139" s="136">
        <v>200</v>
      </c>
      <c r="F139" s="150">
        <v>0</v>
      </c>
      <c r="G139" s="150">
        <v>0</v>
      </c>
      <c r="H139" s="150"/>
      <c r="I139" s="131"/>
      <c r="J139" s="132"/>
      <c r="K139" s="132"/>
      <c r="L139" s="132"/>
      <c r="M139" s="140"/>
      <c r="N139" s="140"/>
      <c r="O139" s="140"/>
      <c r="P139" s="140"/>
      <c r="Q139" s="140"/>
      <c r="R139" s="140"/>
      <c r="S139" s="140"/>
      <c r="T139" s="140"/>
      <c r="U139" s="140"/>
      <c r="V139" s="141"/>
      <c r="W139" s="141"/>
      <c r="X139" s="141"/>
      <c r="Y139" s="141"/>
      <c r="Z139" s="142"/>
      <c r="AA139" s="142"/>
      <c r="AB139" s="142"/>
      <c r="AC139" s="142"/>
      <c r="AD139" s="142"/>
      <c r="AE139" s="142"/>
      <c r="AF139" s="142"/>
      <c r="AG139" s="142"/>
    </row>
    <row r="140" spans="1:33" s="143" customFormat="1" ht="45.75" hidden="1" x14ac:dyDescent="0.25">
      <c r="A140" s="151" t="s">
        <v>386</v>
      </c>
      <c r="B140" s="148" t="s">
        <v>404</v>
      </c>
      <c r="C140" s="148" t="s">
        <v>340</v>
      </c>
      <c r="D140" s="161" t="s">
        <v>411</v>
      </c>
      <c r="E140" s="136">
        <v>600</v>
      </c>
      <c r="F140" s="150">
        <v>0</v>
      </c>
      <c r="G140" s="150">
        <v>0</v>
      </c>
      <c r="H140" s="150"/>
      <c r="I140" s="131"/>
      <c r="J140" s="132"/>
      <c r="K140" s="132"/>
      <c r="L140" s="132"/>
      <c r="M140" s="140"/>
      <c r="N140" s="140"/>
      <c r="O140" s="140"/>
      <c r="P140" s="140"/>
      <c r="Q140" s="140"/>
      <c r="R140" s="140"/>
      <c r="S140" s="140"/>
      <c r="T140" s="140"/>
      <c r="U140" s="140"/>
      <c r="V140" s="141"/>
      <c r="W140" s="141"/>
      <c r="X140" s="141"/>
      <c r="Y140" s="141"/>
      <c r="Z140" s="142"/>
      <c r="AA140" s="142"/>
      <c r="AB140" s="142"/>
      <c r="AC140" s="142"/>
      <c r="AD140" s="142"/>
      <c r="AE140" s="142"/>
      <c r="AF140" s="142"/>
      <c r="AG140" s="142"/>
    </row>
    <row r="141" spans="1:33" s="143" customFormat="1" hidden="1" x14ac:dyDescent="0.25">
      <c r="A141" s="144" t="s">
        <v>412</v>
      </c>
      <c r="B141" s="145" t="s">
        <v>404</v>
      </c>
      <c r="C141" s="145" t="s">
        <v>352</v>
      </c>
      <c r="D141" s="162"/>
      <c r="E141" s="138"/>
      <c r="F141" s="153">
        <f t="shared" ref="F141:G144" si="16">F142</f>
        <v>0</v>
      </c>
      <c r="G141" s="153">
        <f t="shared" si="16"/>
        <v>0</v>
      </c>
      <c r="H141" s="150"/>
      <c r="I141" s="131"/>
      <c r="J141" s="132"/>
      <c r="K141" s="132"/>
      <c r="L141" s="132"/>
      <c r="M141" s="140"/>
      <c r="N141" s="140"/>
      <c r="O141" s="140"/>
      <c r="P141" s="140"/>
      <c r="Q141" s="140"/>
      <c r="R141" s="140"/>
      <c r="S141" s="140"/>
      <c r="T141" s="140"/>
      <c r="U141" s="140"/>
      <c r="V141" s="141"/>
      <c r="W141" s="141"/>
      <c r="X141" s="141"/>
      <c r="Y141" s="141"/>
      <c r="Z141" s="142"/>
      <c r="AA141" s="142"/>
      <c r="AB141" s="142"/>
      <c r="AC141" s="142"/>
      <c r="AD141" s="142"/>
      <c r="AE141" s="142"/>
      <c r="AF141" s="142"/>
      <c r="AG141" s="142"/>
    </row>
    <row r="142" spans="1:33" s="143" customFormat="1" hidden="1" x14ac:dyDescent="0.25">
      <c r="A142" s="144" t="s">
        <v>343</v>
      </c>
      <c r="B142" s="145" t="s">
        <v>404</v>
      </c>
      <c r="C142" s="145" t="s">
        <v>352</v>
      </c>
      <c r="D142" s="162" t="s">
        <v>344</v>
      </c>
      <c r="E142" s="138"/>
      <c r="F142" s="153">
        <f t="shared" si="16"/>
        <v>0</v>
      </c>
      <c r="G142" s="153">
        <f t="shared" si="16"/>
        <v>0</v>
      </c>
      <c r="H142" s="150"/>
      <c r="I142" s="131"/>
      <c r="J142" s="132"/>
      <c r="K142" s="132"/>
      <c r="L142" s="132"/>
      <c r="M142" s="140"/>
      <c r="N142" s="140"/>
      <c r="O142" s="140"/>
      <c r="P142" s="140"/>
      <c r="Q142" s="140"/>
      <c r="R142" s="140"/>
      <c r="S142" s="140"/>
      <c r="T142" s="140"/>
      <c r="U142" s="140"/>
      <c r="V142" s="141"/>
      <c r="W142" s="141"/>
      <c r="X142" s="141"/>
      <c r="Y142" s="141"/>
      <c r="Z142" s="142"/>
      <c r="AA142" s="142"/>
      <c r="AB142" s="142"/>
      <c r="AC142" s="142"/>
      <c r="AD142" s="142"/>
      <c r="AE142" s="142"/>
      <c r="AF142" s="142"/>
      <c r="AG142" s="142"/>
    </row>
    <row r="143" spans="1:33" hidden="1" x14ac:dyDescent="0.25">
      <c r="A143" s="147" t="s">
        <v>380</v>
      </c>
      <c r="B143" s="148" t="s">
        <v>404</v>
      </c>
      <c r="C143" s="148" t="s">
        <v>352</v>
      </c>
      <c r="D143" s="161" t="s">
        <v>381</v>
      </c>
      <c r="E143" s="136"/>
      <c r="F143" s="150">
        <f t="shared" si="16"/>
        <v>0</v>
      </c>
      <c r="G143" s="150">
        <f t="shared" si="16"/>
        <v>0</v>
      </c>
      <c r="H143" s="150"/>
    </row>
    <row r="144" spans="1:33" hidden="1" x14ac:dyDescent="0.25">
      <c r="A144" s="147" t="s">
        <v>413</v>
      </c>
      <c r="B144" s="148" t="s">
        <v>404</v>
      </c>
      <c r="C144" s="148" t="s">
        <v>352</v>
      </c>
      <c r="D144" s="161" t="s">
        <v>414</v>
      </c>
      <c r="E144" s="136"/>
      <c r="F144" s="150">
        <f t="shared" si="16"/>
        <v>0</v>
      </c>
      <c r="G144" s="150">
        <f t="shared" si="16"/>
        <v>0</v>
      </c>
      <c r="H144" s="150"/>
    </row>
    <row r="145" spans="1:33" ht="30.75" hidden="1" x14ac:dyDescent="0.25">
      <c r="A145" s="147" t="s">
        <v>357</v>
      </c>
      <c r="B145" s="148" t="s">
        <v>404</v>
      </c>
      <c r="C145" s="148" t="s">
        <v>352</v>
      </c>
      <c r="D145" s="161" t="s">
        <v>414</v>
      </c>
      <c r="E145" s="136">
        <v>200</v>
      </c>
      <c r="F145" s="150">
        <v>0</v>
      </c>
      <c r="G145" s="150">
        <v>0</v>
      </c>
      <c r="H145" s="150"/>
    </row>
    <row r="146" spans="1:33" s="143" customFormat="1" x14ac:dyDescent="0.25">
      <c r="A146" s="160" t="s">
        <v>415</v>
      </c>
      <c r="B146" s="145" t="s">
        <v>373</v>
      </c>
      <c r="C146" s="145"/>
      <c r="D146" s="162"/>
      <c r="E146" s="138"/>
      <c r="F146" s="153">
        <f>F153+F147+F171+F162</f>
        <v>7324190.7000000002</v>
      </c>
      <c r="G146" s="153">
        <f>G153+G147+G171+G162</f>
        <v>7037903.1100000003</v>
      </c>
      <c r="H146" s="153">
        <f>H153+H147+H171+H162</f>
        <v>0</v>
      </c>
      <c r="I146" s="131"/>
      <c r="J146" s="132"/>
      <c r="K146" s="132"/>
      <c r="L146" s="132"/>
      <c r="M146" s="140"/>
      <c r="N146" s="140"/>
      <c r="O146" s="140"/>
      <c r="P146" s="140"/>
      <c r="Q146" s="140"/>
      <c r="R146" s="140"/>
      <c r="S146" s="140"/>
      <c r="T146" s="140"/>
      <c r="U146" s="140"/>
      <c r="V146" s="141"/>
      <c r="W146" s="141"/>
      <c r="X146" s="141"/>
      <c r="Y146" s="141"/>
      <c r="Z146" s="142"/>
      <c r="AA146" s="142"/>
      <c r="AB146" s="142"/>
      <c r="AC146" s="142"/>
      <c r="AD146" s="142"/>
      <c r="AE146" s="142"/>
      <c r="AF146" s="142"/>
      <c r="AG146" s="142"/>
    </row>
    <row r="147" spans="1:33" s="143" customFormat="1" x14ac:dyDescent="0.25">
      <c r="A147" s="160" t="s">
        <v>416</v>
      </c>
      <c r="B147" s="145" t="s">
        <v>373</v>
      </c>
      <c r="C147" s="145" t="s">
        <v>340</v>
      </c>
      <c r="D147" s="162"/>
      <c r="E147" s="138"/>
      <c r="F147" s="153">
        <f t="shared" ref="F147:H149" si="17">F148</f>
        <v>7324190.7000000002</v>
      </c>
      <c r="G147" s="153">
        <f t="shared" si="17"/>
        <v>7037903.1100000003</v>
      </c>
      <c r="H147" s="153">
        <f t="shared" si="17"/>
        <v>0</v>
      </c>
      <c r="I147" s="131"/>
      <c r="J147" s="132"/>
      <c r="K147" s="132"/>
      <c r="L147" s="132"/>
      <c r="M147" s="140"/>
      <c r="N147" s="140"/>
      <c r="O147" s="140"/>
      <c r="P147" s="140"/>
      <c r="Q147" s="140"/>
      <c r="R147" s="140"/>
      <c r="S147" s="140"/>
      <c r="T147" s="140"/>
      <c r="U147" s="140"/>
      <c r="V147" s="141"/>
      <c r="W147" s="141"/>
      <c r="X147" s="141"/>
      <c r="Y147" s="141"/>
      <c r="Z147" s="142"/>
      <c r="AA147" s="142"/>
      <c r="AB147" s="142"/>
      <c r="AC147" s="142"/>
      <c r="AD147" s="142"/>
      <c r="AE147" s="142"/>
      <c r="AF147" s="142"/>
      <c r="AG147" s="142"/>
    </row>
    <row r="148" spans="1:33" s="143" customFormat="1" x14ac:dyDescent="0.25">
      <c r="A148" s="144" t="s">
        <v>343</v>
      </c>
      <c r="B148" s="145" t="s">
        <v>373</v>
      </c>
      <c r="C148" s="145" t="s">
        <v>340</v>
      </c>
      <c r="D148" s="162" t="s">
        <v>344</v>
      </c>
      <c r="E148" s="138"/>
      <c r="F148" s="153">
        <f t="shared" si="17"/>
        <v>7324190.7000000002</v>
      </c>
      <c r="G148" s="153">
        <f t="shared" si="17"/>
        <v>7037903.1100000003</v>
      </c>
      <c r="H148" s="153">
        <f t="shared" si="17"/>
        <v>0</v>
      </c>
      <c r="I148" s="131"/>
      <c r="J148" s="132"/>
      <c r="K148" s="132"/>
      <c r="L148" s="132"/>
      <c r="M148" s="140"/>
      <c r="N148" s="140"/>
      <c r="O148" s="140"/>
      <c r="P148" s="140"/>
      <c r="Q148" s="140"/>
      <c r="R148" s="140"/>
      <c r="S148" s="140"/>
      <c r="T148" s="140"/>
      <c r="U148" s="140"/>
      <c r="V148" s="141"/>
      <c r="W148" s="141"/>
      <c r="X148" s="141"/>
      <c r="Y148" s="141"/>
      <c r="Z148" s="142"/>
      <c r="AA148" s="142"/>
      <c r="AB148" s="142"/>
      <c r="AC148" s="142"/>
      <c r="AD148" s="142"/>
      <c r="AE148" s="142"/>
      <c r="AF148" s="142"/>
      <c r="AG148" s="142"/>
    </row>
    <row r="149" spans="1:33" s="143" customFormat="1" x14ac:dyDescent="0.25">
      <c r="A149" s="147" t="s">
        <v>380</v>
      </c>
      <c r="B149" s="148" t="s">
        <v>373</v>
      </c>
      <c r="C149" s="148" t="s">
        <v>340</v>
      </c>
      <c r="D149" s="161" t="s">
        <v>381</v>
      </c>
      <c r="E149" s="136"/>
      <c r="F149" s="150">
        <f t="shared" si="17"/>
        <v>7324190.7000000002</v>
      </c>
      <c r="G149" s="150">
        <f t="shared" si="17"/>
        <v>7037903.1100000003</v>
      </c>
      <c r="H149" s="150">
        <f t="shared" si="17"/>
        <v>0</v>
      </c>
      <c r="I149" s="131"/>
      <c r="J149" s="132"/>
      <c r="K149" s="132"/>
      <c r="L149" s="132"/>
      <c r="M149" s="140"/>
      <c r="N149" s="140"/>
      <c r="O149" s="140"/>
      <c r="P149" s="140"/>
      <c r="Q149" s="140"/>
      <c r="R149" s="140"/>
      <c r="S149" s="140"/>
      <c r="T149" s="140"/>
      <c r="U149" s="140"/>
      <c r="V149" s="141"/>
      <c r="W149" s="141"/>
      <c r="X149" s="141"/>
      <c r="Y149" s="141"/>
      <c r="Z149" s="142"/>
      <c r="AA149" s="142"/>
      <c r="AB149" s="142"/>
      <c r="AC149" s="142"/>
      <c r="AD149" s="142"/>
      <c r="AE149" s="142"/>
      <c r="AF149" s="142"/>
      <c r="AG149" s="142"/>
    </row>
    <row r="150" spans="1:33" s="143" customFormat="1" ht="30.75" x14ac:dyDescent="0.25">
      <c r="A150" s="147" t="s">
        <v>388</v>
      </c>
      <c r="B150" s="148" t="s">
        <v>373</v>
      </c>
      <c r="C150" s="148" t="s">
        <v>340</v>
      </c>
      <c r="D150" s="161" t="s">
        <v>389</v>
      </c>
      <c r="E150" s="136"/>
      <c r="F150" s="150">
        <f>F152+F151</f>
        <v>7324190.7000000002</v>
      </c>
      <c r="G150" s="150">
        <f>G152+G151</f>
        <v>7037903.1100000003</v>
      </c>
      <c r="H150" s="150">
        <f>H152+H151</f>
        <v>0</v>
      </c>
      <c r="I150" s="131"/>
      <c r="J150" s="132"/>
      <c r="K150" s="132"/>
      <c r="L150" s="132"/>
      <c r="M150" s="140"/>
      <c r="N150" s="140"/>
      <c r="O150" s="140"/>
      <c r="P150" s="140"/>
      <c r="Q150" s="140"/>
      <c r="R150" s="140"/>
      <c r="S150" s="140"/>
      <c r="T150" s="140"/>
      <c r="U150" s="140"/>
      <c r="V150" s="141"/>
      <c r="W150" s="141"/>
      <c r="X150" s="141"/>
      <c r="Y150" s="141"/>
      <c r="Z150" s="142"/>
      <c r="AA150" s="142"/>
      <c r="AB150" s="142"/>
      <c r="AC150" s="142"/>
      <c r="AD150" s="142"/>
      <c r="AE150" s="142"/>
      <c r="AF150" s="142"/>
      <c r="AG150" s="142"/>
    </row>
    <row r="151" spans="1:33" s="143" customFormat="1" ht="30.75" hidden="1" x14ac:dyDescent="0.25">
      <c r="A151" s="147" t="s">
        <v>357</v>
      </c>
      <c r="B151" s="148" t="s">
        <v>373</v>
      </c>
      <c r="C151" s="148" t="s">
        <v>340</v>
      </c>
      <c r="D151" s="161" t="s">
        <v>389</v>
      </c>
      <c r="E151" s="136">
        <v>200</v>
      </c>
      <c r="F151" s="150">
        <v>0</v>
      </c>
      <c r="G151" s="150">
        <v>0</v>
      </c>
      <c r="H151" s="150"/>
      <c r="I151" s="131"/>
      <c r="J151" s="132"/>
      <c r="K151" s="132"/>
      <c r="L151" s="132"/>
      <c r="M151" s="133"/>
      <c r="N151" s="140"/>
      <c r="O151" s="140"/>
      <c r="P151" s="140"/>
      <c r="Q151" s="140"/>
      <c r="R151" s="140"/>
      <c r="S151" s="140"/>
      <c r="T151" s="140"/>
      <c r="U151" s="140"/>
      <c r="V151" s="141"/>
      <c r="W151" s="141"/>
      <c r="X151" s="141"/>
      <c r="Y151" s="141"/>
      <c r="Z151" s="142"/>
      <c r="AA151" s="142"/>
      <c r="AB151" s="142"/>
      <c r="AC151" s="142"/>
      <c r="AD151" s="142"/>
      <c r="AE151" s="142"/>
      <c r="AF151" s="142"/>
      <c r="AG151" s="142"/>
    </row>
    <row r="152" spans="1:33" s="143" customFormat="1" x14ac:dyDescent="0.25">
      <c r="A152" s="151" t="s">
        <v>359</v>
      </c>
      <c r="B152" s="148" t="s">
        <v>373</v>
      </c>
      <c r="C152" s="148" t="s">
        <v>340</v>
      </c>
      <c r="D152" s="161" t="s">
        <v>389</v>
      </c>
      <c r="E152" s="136">
        <v>800</v>
      </c>
      <c r="F152" s="163">
        <v>7324190.7000000002</v>
      </c>
      <c r="G152" s="150">
        <v>7037903.1100000003</v>
      </c>
      <c r="H152" s="150">
        <v>0</v>
      </c>
      <c r="I152" s="159"/>
      <c r="J152" s="164"/>
      <c r="K152" s="132"/>
      <c r="L152" s="132"/>
      <c r="M152" s="140"/>
      <c r="N152" s="140"/>
      <c r="O152" s="140"/>
      <c r="P152" s="140"/>
      <c r="Q152" s="140"/>
      <c r="R152" s="140"/>
      <c r="S152" s="140"/>
      <c r="T152" s="140"/>
      <c r="U152" s="140"/>
      <c r="V152" s="141"/>
      <c r="W152" s="141"/>
      <c r="X152" s="141"/>
      <c r="Y152" s="141"/>
      <c r="Z152" s="142"/>
      <c r="AA152" s="142"/>
      <c r="AB152" s="142"/>
      <c r="AC152" s="142"/>
      <c r="AD152" s="142"/>
      <c r="AE152" s="142"/>
      <c r="AF152" s="142"/>
      <c r="AG152" s="142"/>
    </row>
    <row r="153" spans="1:33" s="143" customFormat="1" hidden="1" x14ac:dyDescent="0.25">
      <c r="A153" s="160" t="s">
        <v>417</v>
      </c>
      <c r="B153" s="145" t="s">
        <v>373</v>
      </c>
      <c r="C153" s="145" t="s">
        <v>342</v>
      </c>
      <c r="D153" s="162"/>
      <c r="E153" s="138"/>
      <c r="F153" s="153">
        <f t="shared" ref="F153:H154" si="18">F154</f>
        <v>0</v>
      </c>
      <c r="G153" s="153">
        <f t="shared" si="18"/>
        <v>0</v>
      </c>
      <c r="H153" s="153">
        <f t="shared" si="18"/>
        <v>0</v>
      </c>
      <c r="I153" s="131"/>
      <c r="J153" s="132"/>
      <c r="K153" s="132"/>
      <c r="L153" s="132"/>
      <c r="M153" s="140"/>
      <c r="N153" s="140"/>
      <c r="O153" s="140"/>
      <c r="P153" s="140"/>
      <c r="Q153" s="140"/>
      <c r="R153" s="140"/>
      <c r="S153" s="140"/>
      <c r="T153" s="140"/>
      <c r="U153" s="140"/>
      <c r="V153" s="141"/>
      <c r="W153" s="141"/>
      <c r="X153" s="141"/>
      <c r="Y153" s="141"/>
      <c r="Z153" s="142"/>
      <c r="AA153" s="142"/>
      <c r="AB153" s="142"/>
      <c r="AC153" s="142"/>
      <c r="AD153" s="142"/>
      <c r="AE153" s="142"/>
      <c r="AF153" s="142"/>
      <c r="AG153" s="142"/>
    </row>
    <row r="154" spans="1:33" s="143" customFormat="1" hidden="1" x14ac:dyDescent="0.25">
      <c r="A154" s="144" t="s">
        <v>343</v>
      </c>
      <c r="B154" s="145" t="s">
        <v>373</v>
      </c>
      <c r="C154" s="145" t="s">
        <v>342</v>
      </c>
      <c r="D154" s="162" t="s">
        <v>344</v>
      </c>
      <c r="E154" s="138"/>
      <c r="F154" s="153">
        <f t="shared" si="18"/>
        <v>0</v>
      </c>
      <c r="G154" s="153">
        <f t="shared" si="18"/>
        <v>0</v>
      </c>
      <c r="H154" s="153">
        <f t="shared" si="18"/>
        <v>0</v>
      </c>
      <c r="I154" s="131"/>
      <c r="J154" s="132"/>
      <c r="K154" s="132"/>
      <c r="L154" s="132"/>
      <c r="M154" s="140"/>
      <c r="N154" s="140"/>
      <c r="O154" s="140"/>
      <c r="P154" s="140"/>
      <c r="Q154" s="140"/>
      <c r="R154" s="140"/>
      <c r="S154" s="140"/>
      <c r="T154" s="140"/>
      <c r="U154" s="140"/>
      <c r="V154" s="141"/>
      <c r="W154" s="141"/>
      <c r="X154" s="141"/>
      <c r="Y154" s="141"/>
      <c r="Z154" s="142"/>
      <c r="AA154" s="142"/>
      <c r="AB154" s="142"/>
      <c r="AC154" s="142"/>
      <c r="AD154" s="142"/>
      <c r="AE154" s="142"/>
      <c r="AF154" s="142"/>
      <c r="AG154" s="142"/>
    </row>
    <row r="155" spans="1:33" hidden="1" x14ac:dyDescent="0.25">
      <c r="A155" s="147" t="s">
        <v>380</v>
      </c>
      <c r="B155" s="148" t="s">
        <v>373</v>
      </c>
      <c r="C155" s="148" t="s">
        <v>342</v>
      </c>
      <c r="D155" s="161" t="s">
        <v>381</v>
      </c>
      <c r="E155" s="136"/>
      <c r="F155" s="150">
        <f>F156+F160</f>
        <v>0</v>
      </c>
      <c r="G155" s="150">
        <f>G156+G160</f>
        <v>0</v>
      </c>
      <c r="H155" s="150">
        <f>H156+H160</f>
        <v>0</v>
      </c>
    </row>
    <row r="156" spans="1:33" ht="30.75" hidden="1" x14ac:dyDescent="0.25">
      <c r="A156" s="147" t="s">
        <v>388</v>
      </c>
      <c r="B156" s="148" t="s">
        <v>373</v>
      </c>
      <c r="C156" s="148" t="s">
        <v>342</v>
      </c>
      <c r="D156" s="161" t="s">
        <v>389</v>
      </c>
      <c r="E156" s="136"/>
      <c r="F156" s="150">
        <f>SUM(F157:F159)</f>
        <v>0</v>
      </c>
      <c r="G156" s="150">
        <f>SUM(G157:G159)</f>
        <v>0</v>
      </c>
      <c r="H156" s="150"/>
    </row>
    <row r="157" spans="1:33" ht="30.75" hidden="1" x14ac:dyDescent="0.25">
      <c r="A157" s="147" t="s">
        <v>357</v>
      </c>
      <c r="B157" s="148" t="s">
        <v>373</v>
      </c>
      <c r="C157" s="148" t="s">
        <v>342</v>
      </c>
      <c r="D157" s="161" t="s">
        <v>389</v>
      </c>
      <c r="E157" s="136">
        <v>200</v>
      </c>
      <c r="F157" s="150">
        <v>0</v>
      </c>
      <c r="G157" s="150">
        <v>0</v>
      </c>
      <c r="H157" s="150"/>
    </row>
    <row r="158" spans="1:33" ht="30.75" hidden="1" x14ac:dyDescent="0.25">
      <c r="A158" s="147" t="s">
        <v>418</v>
      </c>
      <c r="B158" s="148" t="s">
        <v>373</v>
      </c>
      <c r="C158" s="148" t="s">
        <v>342</v>
      </c>
      <c r="D158" s="161" t="s">
        <v>389</v>
      </c>
      <c r="E158" s="136">
        <v>400</v>
      </c>
      <c r="F158" s="150">
        <v>0</v>
      </c>
      <c r="G158" s="150">
        <v>0</v>
      </c>
      <c r="H158" s="150"/>
    </row>
    <row r="159" spans="1:33" ht="45.75" hidden="1" x14ac:dyDescent="0.25">
      <c r="A159" s="151" t="s">
        <v>386</v>
      </c>
      <c r="B159" s="148" t="s">
        <v>373</v>
      </c>
      <c r="C159" s="148" t="s">
        <v>342</v>
      </c>
      <c r="D159" s="161" t="s">
        <v>389</v>
      </c>
      <c r="E159" s="136">
        <v>600</v>
      </c>
      <c r="F159" s="150">
        <v>0</v>
      </c>
      <c r="G159" s="150">
        <v>0</v>
      </c>
      <c r="H159" s="150"/>
    </row>
    <row r="160" spans="1:33" ht="75.75" hidden="1" x14ac:dyDescent="0.25">
      <c r="A160" s="151" t="s">
        <v>419</v>
      </c>
      <c r="B160" s="148" t="s">
        <v>373</v>
      </c>
      <c r="C160" s="148" t="s">
        <v>342</v>
      </c>
      <c r="D160" s="161" t="s">
        <v>420</v>
      </c>
      <c r="E160" s="136"/>
      <c r="F160" s="150">
        <f>F161</f>
        <v>0</v>
      </c>
      <c r="G160" s="150">
        <f>G161</f>
        <v>0</v>
      </c>
      <c r="H160" s="150">
        <f>H161</f>
        <v>0</v>
      </c>
    </row>
    <row r="161" spans="1:8" ht="30.75" hidden="1" x14ac:dyDescent="0.25">
      <c r="A161" s="147" t="s">
        <v>418</v>
      </c>
      <c r="B161" s="148" t="s">
        <v>373</v>
      </c>
      <c r="C161" s="148" t="s">
        <v>342</v>
      </c>
      <c r="D161" s="161" t="s">
        <v>420</v>
      </c>
      <c r="E161" s="136">
        <v>400</v>
      </c>
      <c r="F161" s="150"/>
      <c r="G161" s="150">
        <v>0</v>
      </c>
      <c r="H161" s="150">
        <v>0</v>
      </c>
    </row>
    <row r="162" spans="1:8" ht="31.5" hidden="1" x14ac:dyDescent="0.25">
      <c r="A162" s="144" t="s">
        <v>421</v>
      </c>
      <c r="B162" s="145" t="s">
        <v>373</v>
      </c>
      <c r="C162" s="145" t="s">
        <v>404</v>
      </c>
      <c r="D162" s="162"/>
      <c r="E162" s="138"/>
      <c r="F162" s="153">
        <f t="shared" ref="F162:H163" si="19">F163</f>
        <v>0</v>
      </c>
      <c r="G162" s="153">
        <f t="shared" si="19"/>
        <v>0</v>
      </c>
      <c r="H162" s="153">
        <f t="shared" si="19"/>
        <v>0</v>
      </c>
    </row>
    <row r="163" spans="1:8" hidden="1" x14ac:dyDescent="0.25">
      <c r="A163" s="144" t="s">
        <v>343</v>
      </c>
      <c r="B163" s="145" t="s">
        <v>373</v>
      </c>
      <c r="C163" s="145" t="s">
        <v>404</v>
      </c>
      <c r="D163" s="162" t="s">
        <v>344</v>
      </c>
      <c r="E163" s="138"/>
      <c r="F163" s="153">
        <f t="shared" si="19"/>
        <v>0</v>
      </c>
      <c r="G163" s="153">
        <f t="shared" si="19"/>
        <v>0</v>
      </c>
      <c r="H163" s="153">
        <f t="shared" si="19"/>
        <v>0</v>
      </c>
    </row>
    <row r="164" spans="1:8" ht="30.75" hidden="1" x14ac:dyDescent="0.25">
      <c r="A164" s="147" t="s">
        <v>422</v>
      </c>
      <c r="B164" s="148" t="s">
        <v>373</v>
      </c>
      <c r="C164" s="148" t="s">
        <v>404</v>
      </c>
      <c r="D164" s="136">
        <v>9910000000</v>
      </c>
      <c r="E164" s="136"/>
      <c r="F164" s="150">
        <f>F165+F167+F169</f>
        <v>0</v>
      </c>
      <c r="G164" s="150">
        <f>G165+G167+G169</f>
        <v>0</v>
      </c>
      <c r="H164" s="150">
        <f>H165+H167+H169</f>
        <v>0</v>
      </c>
    </row>
    <row r="165" spans="1:8" ht="30.75" hidden="1" x14ac:dyDescent="0.25">
      <c r="A165" s="147" t="s">
        <v>364</v>
      </c>
      <c r="B165" s="148" t="s">
        <v>373</v>
      </c>
      <c r="C165" s="148" t="s">
        <v>404</v>
      </c>
      <c r="D165" s="165" t="s">
        <v>365</v>
      </c>
      <c r="E165" s="166"/>
      <c r="F165" s="150">
        <f>F166</f>
        <v>0</v>
      </c>
      <c r="G165" s="150">
        <f>G166</f>
        <v>0</v>
      </c>
      <c r="H165" s="150">
        <f>H166</f>
        <v>0</v>
      </c>
    </row>
    <row r="166" spans="1:8" ht="30.75" hidden="1" x14ac:dyDescent="0.25">
      <c r="A166" s="147" t="s">
        <v>357</v>
      </c>
      <c r="B166" s="148" t="s">
        <v>373</v>
      </c>
      <c r="C166" s="148" t="s">
        <v>404</v>
      </c>
      <c r="D166" s="165" t="s">
        <v>365</v>
      </c>
      <c r="E166" s="166" t="s">
        <v>358</v>
      </c>
      <c r="F166" s="150"/>
      <c r="G166" s="150"/>
      <c r="H166" s="150"/>
    </row>
    <row r="167" spans="1:8" ht="30.75" hidden="1" x14ac:dyDescent="0.25">
      <c r="A167" s="151" t="s">
        <v>355</v>
      </c>
      <c r="B167" s="148" t="s">
        <v>373</v>
      </c>
      <c r="C167" s="148" t="s">
        <v>404</v>
      </c>
      <c r="D167" s="148" t="s">
        <v>356</v>
      </c>
      <c r="E167" s="166"/>
      <c r="F167" s="150">
        <f>F168</f>
        <v>0</v>
      </c>
      <c r="G167" s="150">
        <f>G168</f>
        <v>0</v>
      </c>
      <c r="H167" s="150">
        <f>H168</f>
        <v>0</v>
      </c>
    </row>
    <row r="168" spans="1:8" ht="30.75" hidden="1" x14ac:dyDescent="0.25">
      <c r="A168" s="147" t="s">
        <v>357</v>
      </c>
      <c r="B168" s="148" t="s">
        <v>373</v>
      </c>
      <c r="C168" s="148" t="s">
        <v>404</v>
      </c>
      <c r="D168" s="165" t="s">
        <v>356</v>
      </c>
      <c r="E168" s="166" t="s">
        <v>358</v>
      </c>
      <c r="F168" s="150"/>
      <c r="G168" s="150"/>
      <c r="H168" s="150"/>
    </row>
    <row r="169" spans="1:8" ht="30.75" hidden="1" x14ac:dyDescent="0.25">
      <c r="A169" s="151" t="s">
        <v>361</v>
      </c>
      <c r="B169" s="148" t="s">
        <v>373</v>
      </c>
      <c r="C169" s="148" t="s">
        <v>404</v>
      </c>
      <c r="D169" s="136">
        <v>9910022001</v>
      </c>
      <c r="E169" s="166"/>
      <c r="F169" s="150">
        <f>F170</f>
        <v>0</v>
      </c>
      <c r="G169" s="150">
        <f>G170</f>
        <v>0</v>
      </c>
      <c r="H169" s="150">
        <f>H170</f>
        <v>0</v>
      </c>
    </row>
    <row r="170" spans="1:8" ht="30.75" hidden="1" x14ac:dyDescent="0.25">
      <c r="A170" s="147" t="s">
        <v>357</v>
      </c>
      <c r="B170" s="148" t="s">
        <v>373</v>
      </c>
      <c r="C170" s="148" t="s">
        <v>404</v>
      </c>
      <c r="D170" s="165">
        <v>9910022001</v>
      </c>
      <c r="E170" s="166" t="s">
        <v>358</v>
      </c>
      <c r="F170" s="150"/>
      <c r="G170" s="150"/>
      <c r="H170" s="150"/>
    </row>
    <row r="171" spans="1:8" hidden="1" x14ac:dyDescent="0.25">
      <c r="A171" s="160" t="s">
        <v>423</v>
      </c>
      <c r="B171" s="145" t="s">
        <v>373</v>
      </c>
      <c r="C171" s="145" t="s">
        <v>424</v>
      </c>
      <c r="D171" s="162"/>
      <c r="E171" s="138"/>
      <c r="F171" s="153">
        <f t="shared" ref="F171:G174" si="20">F172</f>
        <v>0</v>
      </c>
      <c r="G171" s="153">
        <f t="shared" si="20"/>
        <v>0</v>
      </c>
      <c r="H171" s="150"/>
    </row>
    <row r="172" spans="1:8" hidden="1" x14ac:dyDescent="0.25">
      <c r="A172" s="144" t="s">
        <v>343</v>
      </c>
      <c r="B172" s="145" t="s">
        <v>373</v>
      </c>
      <c r="C172" s="145" t="s">
        <v>424</v>
      </c>
      <c r="D172" s="162" t="s">
        <v>344</v>
      </c>
      <c r="E172" s="138"/>
      <c r="F172" s="153">
        <f t="shared" si="20"/>
        <v>0</v>
      </c>
      <c r="G172" s="153">
        <f t="shared" si="20"/>
        <v>0</v>
      </c>
      <c r="H172" s="150"/>
    </row>
    <row r="173" spans="1:8" hidden="1" x14ac:dyDescent="0.25">
      <c r="A173" s="147" t="s">
        <v>380</v>
      </c>
      <c r="B173" s="148" t="s">
        <v>373</v>
      </c>
      <c r="C173" s="148" t="s">
        <v>424</v>
      </c>
      <c r="D173" s="161" t="s">
        <v>381</v>
      </c>
      <c r="E173" s="136"/>
      <c r="F173" s="150">
        <f t="shared" si="20"/>
        <v>0</v>
      </c>
      <c r="G173" s="150">
        <f t="shared" si="20"/>
        <v>0</v>
      </c>
      <c r="H173" s="150"/>
    </row>
    <row r="174" spans="1:8" ht="30.75" hidden="1" x14ac:dyDescent="0.25">
      <c r="A174" s="147" t="s">
        <v>388</v>
      </c>
      <c r="B174" s="148" t="s">
        <v>373</v>
      </c>
      <c r="C174" s="148" t="s">
        <v>424</v>
      </c>
      <c r="D174" s="161" t="s">
        <v>389</v>
      </c>
      <c r="E174" s="136"/>
      <c r="F174" s="150">
        <f t="shared" si="20"/>
        <v>0</v>
      </c>
      <c r="G174" s="150">
        <f t="shared" si="20"/>
        <v>0</v>
      </c>
      <c r="H174" s="150"/>
    </row>
    <row r="175" spans="1:8" ht="45.75" hidden="1" x14ac:dyDescent="0.25">
      <c r="A175" s="151" t="s">
        <v>386</v>
      </c>
      <c r="B175" s="148" t="s">
        <v>373</v>
      </c>
      <c r="C175" s="148" t="s">
        <v>424</v>
      </c>
      <c r="D175" s="161" t="s">
        <v>389</v>
      </c>
      <c r="E175" s="136">
        <v>600</v>
      </c>
      <c r="F175" s="150">
        <v>0</v>
      </c>
      <c r="G175" s="150">
        <v>0</v>
      </c>
      <c r="H175" s="150"/>
    </row>
    <row r="176" spans="1:8" hidden="1" x14ac:dyDescent="0.25">
      <c r="A176" s="160" t="s">
        <v>425</v>
      </c>
      <c r="B176" s="145" t="s">
        <v>426</v>
      </c>
      <c r="C176" s="145"/>
      <c r="D176" s="161"/>
      <c r="E176" s="136"/>
      <c r="F176" s="153">
        <f t="shared" ref="F176:G180" si="21">F177</f>
        <v>0</v>
      </c>
      <c r="G176" s="153">
        <f t="shared" si="21"/>
        <v>0</v>
      </c>
      <c r="H176" s="150"/>
    </row>
    <row r="177" spans="1:33" ht="31.5" hidden="1" x14ac:dyDescent="0.25">
      <c r="A177" s="160" t="s">
        <v>427</v>
      </c>
      <c r="B177" s="145" t="s">
        <v>426</v>
      </c>
      <c r="C177" s="145" t="s">
        <v>363</v>
      </c>
      <c r="D177" s="161"/>
      <c r="E177" s="136"/>
      <c r="F177" s="153">
        <f t="shared" si="21"/>
        <v>0</v>
      </c>
      <c r="G177" s="153">
        <f t="shared" si="21"/>
        <v>0</v>
      </c>
      <c r="H177" s="150"/>
    </row>
    <row r="178" spans="1:33" hidden="1" x14ac:dyDescent="0.25">
      <c r="A178" s="144" t="s">
        <v>343</v>
      </c>
      <c r="B178" s="145" t="s">
        <v>426</v>
      </c>
      <c r="C178" s="145" t="s">
        <v>363</v>
      </c>
      <c r="D178" s="162" t="s">
        <v>344</v>
      </c>
      <c r="E178" s="138"/>
      <c r="F178" s="153">
        <f t="shared" si="21"/>
        <v>0</v>
      </c>
      <c r="G178" s="153">
        <f t="shared" si="21"/>
        <v>0</v>
      </c>
      <c r="H178" s="150"/>
    </row>
    <row r="179" spans="1:33" hidden="1" x14ac:dyDescent="0.25">
      <c r="A179" s="147" t="s">
        <v>380</v>
      </c>
      <c r="B179" s="148" t="s">
        <v>426</v>
      </c>
      <c r="C179" s="148" t="s">
        <v>363</v>
      </c>
      <c r="D179" s="161" t="s">
        <v>381</v>
      </c>
      <c r="E179" s="136"/>
      <c r="F179" s="150">
        <f t="shared" si="21"/>
        <v>0</v>
      </c>
      <c r="G179" s="150">
        <f t="shared" si="21"/>
        <v>0</v>
      </c>
      <c r="H179" s="150"/>
    </row>
    <row r="180" spans="1:33" ht="30.75" hidden="1" x14ac:dyDescent="0.25">
      <c r="A180" s="147" t="s">
        <v>428</v>
      </c>
      <c r="B180" s="148" t="s">
        <v>426</v>
      </c>
      <c r="C180" s="148" t="s">
        <v>363</v>
      </c>
      <c r="D180" s="161" t="s">
        <v>429</v>
      </c>
      <c r="E180" s="136"/>
      <c r="F180" s="150">
        <f t="shared" si="21"/>
        <v>0</v>
      </c>
      <c r="G180" s="150">
        <f t="shared" si="21"/>
        <v>0</v>
      </c>
      <c r="H180" s="150"/>
    </row>
    <row r="181" spans="1:33" ht="30.75" hidden="1" x14ac:dyDescent="0.25">
      <c r="A181" s="147" t="s">
        <v>357</v>
      </c>
      <c r="B181" s="148" t="s">
        <v>426</v>
      </c>
      <c r="C181" s="148" t="s">
        <v>363</v>
      </c>
      <c r="D181" s="161" t="s">
        <v>429</v>
      </c>
      <c r="E181" s="136">
        <v>200</v>
      </c>
      <c r="F181" s="150">
        <v>0</v>
      </c>
      <c r="G181" s="150">
        <v>0</v>
      </c>
      <c r="H181" s="150"/>
    </row>
    <row r="182" spans="1:33" s="143" customFormat="1" x14ac:dyDescent="0.25">
      <c r="A182" s="144" t="s">
        <v>430</v>
      </c>
      <c r="B182" s="145" t="s">
        <v>396</v>
      </c>
      <c r="C182" s="145"/>
      <c r="D182" s="145"/>
      <c r="E182" s="145"/>
      <c r="F182" s="146">
        <f>F183+F188+F195+F202</f>
        <v>25964499.09</v>
      </c>
      <c r="G182" s="146">
        <f>G183+G188+G195+G202</f>
        <v>26256699.09</v>
      </c>
      <c r="H182" s="146">
        <f>H183+H188+H195+H202</f>
        <v>26608899.09</v>
      </c>
      <c r="I182" s="131"/>
      <c r="J182" s="132"/>
      <c r="K182" s="132"/>
      <c r="L182" s="132"/>
      <c r="M182" s="140"/>
      <c r="N182" s="140"/>
      <c r="O182" s="140"/>
      <c r="P182" s="140"/>
      <c r="Q182" s="140"/>
      <c r="R182" s="140"/>
      <c r="S182" s="140"/>
      <c r="T182" s="140"/>
      <c r="U182" s="140"/>
      <c r="V182" s="141"/>
      <c r="W182" s="141"/>
      <c r="X182" s="141"/>
      <c r="Y182" s="141"/>
      <c r="Z182" s="142"/>
      <c r="AA182" s="142"/>
      <c r="AB182" s="142"/>
      <c r="AC182" s="142"/>
      <c r="AD182" s="142"/>
      <c r="AE182" s="142"/>
      <c r="AF182" s="142"/>
      <c r="AG182" s="142"/>
    </row>
    <row r="183" spans="1:33" s="143" customFormat="1" x14ac:dyDescent="0.25">
      <c r="A183" s="144" t="s">
        <v>431</v>
      </c>
      <c r="B183" s="145" t="s">
        <v>396</v>
      </c>
      <c r="C183" s="145" t="s">
        <v>340</v>
      </c>
      <c r="D183" s="145"/>
      <c r="E183" s="145"/>
      <c r="F183" s="146">
        <f t="shared" ref="F183:H186" si="22">F184</f>
        <v>5422153</v>
      </c>
      <c r="G183" s="146">
        <f t="shared" si="22"/>
        <v>5602153</v>
      </c>
      <c r="H183" s="146">
        <f t="shared" si="22"/>
        <v>5842153</v>
      </c>
      <c r="I183" s="131"/>
      <c r="J183" s="132"/>
      <c r="K183" s="132"/>
      <c r="L183" s="132"/>
      <c r="M183" s="140"/>
      <c r="N183" s="140"/>
      <c r="O183" s="140"/>
      <c r="P183" s="140"/>
      <c r="Q183" s="140"/>
      <c r="R183" s="140"/>
      <c r="S183" s="140"/>
      <c r="T183" s="140"/>
      <c r="U183" s="140"/>
      <c r="V183" s="141"/>
      <c r="W183" s="141"/>
      <c r="X183" s="141"/>
      <c r="Y183" s="141"/>
      <c r="Z183" s="142"/>
      <c r="AA183" s="142"/>
      <c r="AB183" s="142"/>
      <c r="AC183" s="142"/>
      <c r="AD183" s="142"/>
      <c r="AE183" s="142"/>
      <c r="AF183" s="142"/>
      <c r="AG183" s="142"/>
    </row>
    <row r="184" spans="1:33" s="143" customFormat="1" x14ac:dyDescent="0.25">
      <c r="A184" s="144" t="s">
        <v>343</v>
      </c>
      <c r="B184" s="145" t="s">
        <v>396</v>
      </c>
      <c r="C184" s="145" t="s">
        <v>340</v>
      </c>
      <c r="D184" s="145" t="s">
        <v>344</v>
      </c>
      <c r="E184" s="145"/>
      <c r="F184" s="146">
        <f t="shared" si="22"/>
        <v>5422153</v>
      </c>
      <c r="G184" s="146">
        <f t="shared" si="22"/>
        <v>5602153</v>
      </c>
      <c r="H184" s="146">
        <f t="shared" si="22"/>
        <v>5842153</v>
      </c>
      <c r="I184" s="131"/>
      <c r="J184" s="132"/>
      <c r="K184" s="132"/>
      <c r="L184" s="132"/>
      <c r="M184" s="140"/>
      <c r="N184" s="140"/>
      <c r="O184" s="140"/>
      <c r="P184" s="140"/>
      <c r="Q184" s="140"/>
      <c r="R184" s="140"/>
      <c r="S184" s="140"/>
      <c r="T184" s="140"/>
      <c r="U184" s="140"/>
      <c r="V184" s="141"/>
      <c r="W184" s="141"/>
      <c r="X184" s="141"/>
      <c r="Y184" s="141"/>
      <c r="Z184" s="142"/>
      <c r="AA184" s="142"/>
      <c r="AB184" s="142"/>
      <c r="AC184" s="142"/>
      <c r="AD184" s="142"/>
      <c r="AE184" s="142"/>
      <c r="AF184" s="142"/>
      <c r="AG184" s="142"/>
    </row>
    <row r="185" spans="1:33" x14ac:dyDescent="0.25">
      <c r="A185" s="147" t="s">
        <v>380</v>
      </c>
      <c r="B185" s="148" t="s">
        <v>396</v>
      </c>
      <c r="C185" s="148" t="s">
        <v>340</v>
      </c>
      <c r="D185" s="148" t="s">
        <v>381</v>
      </c>
      <c r="E185" s="148"/>
      <c r="F185" s="149">
        <f t="shared" si="22"/>
        <v>5422153</v>
      </c>
      <c r="G185" s="149">
        <f t="shared" si="22"/>
        <v>5602153</v>
      </c>
      <c r="H185" s="149">
        <f t="shared" si="22"/>
        <v>5842153</v>
      </c>
    </row>
    <row r="186" spans="1:33" ht="60.75" x14ac:dyDescent="0.25">
      <c r="A186" s="167" t="s">
        <v>432</v>
      </c>
      <c r="B186" s="148" t="s">
        <v>396</v>
      </c>
      <c r="C186" s="148" t="s">
        <v>340</v>
      </c>
      <c r="D186" s="148" t="s">
        <v>433</v>
      </c>
      <c r="E186" s="148"/>
      <c r="F186" s="149">
        <f t="shared" si="22"/>
        <v>5422153</v>
      </c>
      <c r="G186" s="149">
        <f t="shared" si="22"/>
        <v>5602153</v>
      </c>
      <c r="H186" s="149">
        <f t="shared" si="22"/>
        <v>5842153</v>
      </c>
    </row>
    <row r="187" spans="1:33" ht="30.75" x14ac:dyDescent="0.25">
      <c r="A187" s="147" t="s">
        <v>366</v>
      </c>
      <c r="B187" s="148" t="s">
        <v>396</v>
      </c>
      <c r="C187" s="148" t="s">
        <v>340</v>
      </c>
      <c r="D187" s="148" t="s">
        <v>433</v>
      </c>
      <c r="E187" s="148" t="s">
        <v>367</v>
      </c>
      <c r="F187" s="150">
        <v>5422153</v>
      </c>
      <c r="G187" s="150">
        <v>5602153</v>
      </c>
      <c r="H187" s="150">
        <v>5842153</v>
      </c>
    </row>
    <row r="188" spans="1:33" hidden="1" x14ac:dyDescent="0.25">
      <c r="A188" s="144" t="s">
        <v>434</v>
      </c>
      <c r="B188" s="145" t="s">
        <v>396</v>
      </c>
      <c r="C188" s="145" t="s">
        <v>352</v>
      </c>
      <c r="D188" s="145"/>
      <c r="E188" s="145"/>
      <c r="F188" s="146">
        <f t="shared" ref="F188:H191" si="23">F189</f>
        <v>0</v>
      </c>
      <c r="G188" s="146">
        <f t="shared" si="23"/>
        <v>0</v>
      </c>
      <c r="H188" s="146">
        <f t="shared" si="23"/>
        <v>0</v>
      </c>
    </row>
    <row r="189" spans="1:33" hidden="1" x14ac:dyDescent="0.25">
      <c r="A189" s="144" t="s">
        <v>343</v>
      </c>
      <c r="B189" s="145" t="s">
        <v>396</v>
      </c>
      <c r="C189" s="145" t="s">
        <v>352</v>
      </c>
      <c r="D189" s="145" t="s">
        <v>344</v>
      </c>
      <c r="E189" s="145"/>
      <c r="F189" s="146">
        <f t="shared" si="23"/>
        <v>0</v>
      </c>
      <c r="G189" s="146">
        <f t="shared" si="23"/>
        <v>0</v>
      </c>
      <c r="H189" s="146">
        <f t="shared" si="23"/>
        <v>0</v>
      </c>
    </row>
    <row r="190" spans="1:33" hidden="1" x14ac:dyDescent="0.25">
      <c r="A190" s="147" t="s">
        <v>380</v>
      </c>
      <c r="B190" s="148" t="s">
        <v>396</v>
      </c>
      <c r="C190" s="148" t="s">
        <v>352</v>
      </c>
      <c r="D190" s="148" t="s">
        <v>381</v>
      </c>
      <c r="E190" s="148"/>
      <c r="F190" s="149">
        <f>F191+F193</f>
        <v>0</v>
      </c>
      <c r="G190" s="149">
        <f>G191+G193</f>
        <v>0</v>
      </c>
      <c r="H190" s="149">
        <f>H191+H193</f>
        <v>0</v>
      </c>
    </row>
    <row r="191" spans="1:33" ht="30.75" hidden="1" x14ac:dyDescent="0.25">
      <c r="A191" s="147" t="s">
        <v>435</v>
      </c>
      <c r="B191" s="148" t="s">
        <v>396</v>
      </c>
      <c r="C191" s="148" t="s">
        <v>352</v>
      </c>
      <c r="D191" s="148" t="s">
        <v>436</v>
      </c>
      <c r="E191" s="148"/>
      <c r="F191" s="149">
        <f t="shared" si="23"/>
        <v>0</v>
      </c>
      <c r="G191" s="149">
        <f t="shared" si="23"/>
        <v>0</v>
      </c>
      <c r="H191" s="149">
        <f t="shared" si="23"/>
        <v>0</v>
      </c>
    </row>
    <row r="192" spans="1:33" ht="30.75" hidden="1" x14ac:dyDescent="0.25">
      <c r="A192" s="147" t="s">
        <v>437</v>
      </c>
      <c r="B192" s="148" t="s">
        <v>396</v>
      </c>
      <c r="C192" s="148" t="s">
        <v>352</v>
      </c>
      <c r="D192" s="148" t="s">
        <v>436</v>
      </c>
      <c r="E192" s="148" t="s">
        <v>438</v>
      </c>
      <c r="F192" s="150">
        <v>0</v>
      </c>
      <c r="G192" s="150">
        <v>0</v>
      </c>
      <c r="H192" s="150">
        <v>0</v>
      </c>
    </row>
    <row r="193" spans="1:33" ht="30.75" hidden="1" x14ac:dyDescent="0.25">
      <c r="A193" s="147" t="s">
        <v>388</v>
      </c>
      <c r="B193" s="148" t="s">
        <v>396</v>
      </c>
      <c r="C193" s="148" t="s">
        <v>352</v>
      </c>
      <c r="D193" s="161" t="s">
        <v>389</v>
      </c>
      <c r="E193" s="136"/>
      <c r="F193" s="150">
        <f>F194</f>
        <v>0</v>
      </c>
      <c r="G193" s="150">
        <f>G194</f>
        <v>0</v>
      </c>
      <c r="H193" s="150"/>
    </row>
    <row r="194" spans="1:33" ht="30.75" hidden="1" x14ac:dyDescent="0.25">
      <c r="A194" s="147" t="s">
        <v>357</v>
      </c>
      <c r="B194" s="148" t="s">
        <v>396</v>
      </c>
      <c r="C194" s="148" t="s">
        <v>352</v>
      </c>
      <c r="D194" s="161" t="s">
        <v>389</v>
      </c>
      <c r="E194" s="136">
        <v>200</v>
      </c>
      <c r="F194" s="150">
        <v>0</v>
      </c>
      <c r="G194" s="150">
        <v>0</v>
      </c>
      <c r="H194" s="150"/>
    </row>
    <row r="195" spans="1:33" x14ac:dyDescent="0.25">
      <c r="A195" s="144" t="s">
        <v>439</v>
      </c>
      <c r="B195" s="145" t="s">
        <v>396</v>
      </c>
      <c r="C195" s="145" t="s">
        <v>363</v>
      </c>
      <c r="D195" s="145"/>
      <c r="E195" s="145"/>
      <c r="F195" s="146">
        <f t="shared" ref="F195:H197" si="24">F196</f>
        <v>13500000</v>
      </c>
      <c r="G195" s="146">
        <f t="shared" si="24"/>
        <v>13500000</v>
      </c>
      <c r="H195" s="146">
        <f t="shared" si="24"/>
        <v>13500000</v>
      </c>
    </row>
    <row r="196" spans="1:33" x14ac:dyDescent="0.25">
      <c r="A196" s="144" t="s">
        <v>343</v>
      </c>
      <c r="B196" s="145" t="s">
        <v>396</v>
      </c>
      <c r="C196" s="145" t="s">
        <v>363</v>
      </c>
      <c r="D196" s="145" t="s">
        <v>344</v>
      </c>
      <c r="E196" s="145"/>
      <c r="F196" s="146">
        <f t="shared" si="24"/>
        <v>13500000</v>
      </c>
      <c r="G196" s="146">
        <f t="shared" si="24"/>
        <v>13500000</v>
      </c>
      <c r="H196" s="146">
        <f t="shared" si="24"/>
        <v>13500000</v>
      </c>
    </row>
    <row r="197" spans="1:33" x14ac:dyDescent="0.25">
      <c r="A197" s="147" t="s">
        <v>380</v>
      </c>
      <c r="B197" s="148" t="s">
        <v>396</v>
      </c>
      <c r="C197" s="148" t="s">
        <v>363</v>
      </c>
      <c r="D197" s="148" t="s">
        <v>381</v>
      </c>
      <c r="E197" s="148"/>
      <c r="F197" s="149">
        <f t="shared" si="24"/>
        <v>13500000</v>
      </c>
      <c r="G197" s="149">
        <f t="shared" si="24"/>
        <v>13500000</v>
      </c>
      <c r="H197" s="149">
        <f t="shared" si="24"/>
        <v>13500000</v>
      </c>
    </row>
    <row r="198" spans="1:33" ht="30.75" x14ac:dyDescent="0.25">
      <c r="A198" s="147" t="s">
        <v>435</v>
      </c>
      <c r="B198" s="148" t="s">
        <v>396</v>
      </c>
      <c r="C198" s="148" t="s">
        <v>363</v>
      </c>
      <c r="D198" s="148" t="s">
        <v>436</v>
      </c>
      <c r="E198" s="148"/>
      <c r="F198" s="149">
        <f>SUM(F199:F201)</f>
        <v>13500000</v>
      </c>
      <c r="G198" s="149">
        <f>SUM(G199:G201)</f>
        <v>13500000</v>
      </c>
      <c r="H198" s="149">
        <f>SUM(H199:H201)</f>
        <v>13500000</v>
      </c>
    </row>
    <row r="199" spans="1:33" ht="30.75" x14ac:dyDescent="0.25">
      <c r="A199" s="147" t="s">
        <v>357</v>
      </c>
      <c r="B199" s="148" t="s">
        <v>396</v>
      </c>
      <c r="C199" s="148" t="s">
        <v>363</v>
      </c>
      <c r="D199" s="148" t="s">
        <v>436</v>
      </c>
      <c r="E199" s="148" t="s">
        <v>358</v>
      </c>
      <c r="F199" s="168">
        <v>197734</v>
      </c>
      <c r="G199" s="168">
        <v>197734</v>
      </c>
      <c r="H199" s="168">
        <v>197734</v>
      </c>
    </row>
    <row r="200" spans="1:33" ht="30.75" x14ac:dyDescent="0.25">
      <c r="A200" s="147" t="s">
        <v>366</v>
      </c>
      <c r="B200" s="148" t="s">
        <v>396</v>
      </c>
      <c r="C200" s="148" t="s">
        <v>363</v>
      </c>
      <c r="D200" s="148" t="s">
        <v>436</v>
      </c>
      <c r="E200" s="148" t="s">
        <v>367</v>
      </c>
      <c r="F200" s="168">
        <v>13302266</v>
      </c>
      <c r="G200" s="168">
        <v>13302266</v>
      </c>
      <c r="H200" s="168">
        <v>13302266</v>
      </c>
    </row>
    <row r="201" spans="1:33" ht="30.75" hidden="1" x14ac:dyDescent="0.25">
      <c r="A201" s="147" t="s">
        <v>437</v>
      </c>
      <c r="B201" s="148" t="s">
        <v>396</v>
      </c>
      <c r="C201" s="148" t="s">
        <v>363</v>
      </c>
      <c r="D201" s="148" t="s">
        <v>436</v>
      </c>
      <c r="E201" s="148" t="s">
        <v>438</v>
      </c>
      <c r="F201" s="168">
        <v>0</v>
      </c>
      <c r="G201" s="168">
        <v>0</v>
      </c>
      <c r="H201" s="150"/>
    </row>
    <row r="202" spans="1:33" s="143" customFormat="1" ht="31.5" x14ac:dyDescent="0.25">
      <c r="A202" s="144" t="s">
        <v>440</v>
      </c>
      <c r="B202" s="145" t="s">
        <v>396</v>
      </c>
      <c r="C202" s="145" t="s">
        <v>369</v>
      </c>
      <c r="D202" s="145"/>
      <c r="E202" s="145"/>
      <c r="F202" s="146">
        <f>F203</f>
        <v>7042346.0899999999</v>
      </c>
      <c r="G202" s="146">
        <f>G203</f>
        <v>7154546.0899999999</v>
      </c>
      <c r="H202" s="146">
        <f>H203</f>
        <v>7266746.0899999999</v>
      </c>
      <c r="I202" s="131"/>
      <c r="J202" s="132"/>
      <c r="K202" s="132"/>
      <c r="L202" s="132"/>
      <c r="M202" s="140"/>
      <c r="N202" s="140"/>
      <c r="O202" s="140"/>
      <c r="P202" s="140"/>
      <c r="Q202" s="140"/>
      <c r="R202" s="140"/>
      <c r="S202" s="140"/>
      <c r="T202" s="140"/>
      <c r="U202" s="140"/>
      <c r="V202" s="141"/>
      <c r="W202" s="141"/>
      <c r="X202" s="141"/>
      <c r="Y202" s="141"/>
      <c r="Z202" s="142"/>
      <c r="AA202" s="142"/>
      <c r="AB202" s="142"/>
      <c r="AC202" s="142"/>
      <c r="AD202" s="142"/>
      <c r="AE202" s="142"/>
      <c r="AF202" s="142"/>
      <c r="AG202" s="142"/>
    </row>
    <row r="203" spans="1:33" s="143" customFormat="1" x14ac:dyDescent="0.25">
      <c r="A203" s="144" t="s">
        <v>343</v>
      </c>
      <c r="B203" s="145" t="s">
        <v>396</v>
      </c>
      <c r="C203" s="145" t="s">
        <v>369</v>
      </c>
      <c r="D203" s="145" t="s">
        <v>344</v>
      </c>
      <c r="E203" s="145"/>
      <c r="F203" s="146">
        <f>F204+F207</f>
        <v>7042346.0899999999</v>
      </c>
      <c r="G203" s="146">
        <f>G204+G207</f>
        <v>7154546.0899999999</v>
      </c>
      <c r="H203" s="146">
        <f>H204+H207</f>
        <v>7266746.0899999999</v>
      </c>
      <c r="I203" s="131"/>
      <c r="J203" s="132"/>
      <c r="K203" s="132"/>
      <c r="L203" s="132"/>
      <c r="M203" s="140"/>
      <c r="N203" s="140"/>
      <c r="O203" s="140"/>
      <c r="P203" s="140"/>
      <c r="Q203" s="140"/>
      <c r="R203" s="140"/>
      <c r="S203" s="140"/>
      <c r="T203" s="140"/>
      <c r="U203" s="140"/>
      <c r="V203" s="141"/>
      <c r="W203" s="141"/>
      <c r="X203" s="141"/>
      <c r="Y203" s="141"/>
      <c r="Z203" s="142"/>
      <c r="AA203" s="142"/>
      <c r="AB203" s="142"/>
      <c r="AC203" s="142"/>
      <c r="AD203" s="142"/>
      <c r="AE203" s="142"/>
      <c r="AF203" s="142"/>
      <c r="AG203" s="142"/>
    </row>
    <row r="204" spans="1:33" s="143" customFormat="1" ht="30.75" x14ac:dyDescent="0.25">
      <c r="A204" s="147" t="s">
        <v>345</v>
      </c>
      <c r="B204" s="148" t="s">
        <v>396</v>
      </c>
      <c r="C204" s="148" t="s">
        <v>369</v>
      </c>
      <c r="D204" s="148" t="s">
        <v>346</v>
      </c>
      <c r="E204" s="148"/>
      <c r="F204" s="149">
        <f t="shared" ref="F204:H205" si="25">F205</f>
        <v>4910546.09</v>
      </c>
      <c r="G204" s="149">
        <f t="shared" si="25"/>
        <v>4910546.09</v>
      </c>
      <c r="H204" s="149">
        <f t="shared" si="25"/>
        <v>4910546.09</v>
      </c>
      <c r="I204" s="131"/>
      <c r="J204" s="132"/>
      <c r="K204" s="132"/>
      <c r="L204" s="132"/>
      <c r="M204" s="140"/>
      <c r="N204" s="140"/>
      <c r="O204" s="140"/>
      <c r="P204" s="140"/>
      <c r="Q204" s="140"/>
      <c r="R204" s="140"/>
      <c r="S204" s="140"/>
      <c r="T204" s="140"/>
      <c r="U204" s="140"/>
      <c r="V204" s="141"/>
      <c r="W204" s="141"/>
      <c r="X204" s="141"/>
      <c r="Y204" s="141"/>
      <c r="Z204" s="142"/>
      <c r="AA204" s="142"/>
      <c r="AB204" s="142"/>
      <c r="AC204" s="142"/>
      <c r="AD204" s="142"/>
      <c r="AE204" s="142"/>
      <c r="AF204" s="142"/>
      <c r="AG204" s="142"/>
    </row>
    <row r="205" spans="1:33" s="143" customFormat="1" ht="30.75" x14ac:dyDescent="0.25">
      <c r="A205" s="147" t="s">
        <v>364</v>
      </c>
      <c r="B205" s="148" t="s">
        <v>396</v>
      </c>
      <c r="C205" s="148" t="s">
        <v>369</v>
      </c>
      <c r="D205" s="148" t="s">
        <v>365</v>
      </c>
      <c r="E205" s="148"/>
      <c r="F205" s="149">
        <f t="shared" si="25"/>
        <v>4910546.09</v>
      </c>
      <c r="G205" s="149">
        <f t="shared" si="25"/>
        <v>4910546.09</v>
      </c>
      <c r="H205" s="149">
        <f t="shared" si="25"/>
        <v>4910546.09</v>
      </c>
      <c r="I205" s="131"/>
      <c r="J205" s="132"/>
      <c r="K205" s="132"/>
      <c r="L205" s="132"/>
      <c r="M205" s="140"/>
      <c r="N205" s="140"/>
      <c r="O205" s="140"/>
      <c r="P205" s="140"/>
      <c r="Q205" s="140"/>
      <c r="R205" s="140"/>
      <c r="S205" s="140"/>
      <c r="T205" s="140"/>
      <c r="U205" s="140"/>
      <c r="V205" s="141"/>
      <c r="W205" s="141"/>
      <c r="X205" s="141"/>
      <c r="Y205" s="141"/>
      <c r="Z205" s="142"/>
      <c r="AA205" s="142"/>
      <c r="AB205" s="142"/>
      <c r="AC205" s="142"/>
      <c r="AD205" s="142"/>
      <c r="AE205" s="142"/>
      <c r="AF205" s="142"/>
      <c r="AG205" s="142"/>
    </row>
    <row r="206" spans="1:33" s="143" customFormat="1" ht="75.75" x14ac:dyDescent="0.25">
      <c r="A206" s="147" t="s">
        <v>349</v>
      </c>
      <c r="B206" s="148" t="s">
        <v>396</v>
      </c>
      <c r="C206" s="148" t="s">
        <v>369</v>
      </c>
      <c r="D206" s="148" t="s">
        <v>365</v>
      </c>
      <c r="E206" s="148" t="s">
        <v>350</v>
      </c>
      <c r="F206" s="149">
        <v>4910546.09</v>
      </c>
      <c r="G206" s="149">
        <v>4910546.09</v>
      </c>
      <c r="H206" s="150">
        <v>4910546.09</v>
      </c>
      <c r="I206" s="131"/>
      <c r="J206" s="132"/>
      <c r="K206" s="132"/>
      <c r="L206" s="132"/>
      <c r="M206" s="140"/>
      <c r="N206" s="140"/>
      <c r="O206" s="140"/>
      <c r="P206" s="140"/>
      <c r="Q206" s="140"/>
      <c r="R206" s="140"/>
      <c r="S206" s="140"/>
      <c r="T206" s="140"/>
      <c r="U206" s="140"/>
      <c r="V206" s="141"/>
      <c r="W206" s="141"/>
      <c r="X206" s="141"/>
      <c r="Y206" s="141"/>
      <c r="Z206" s="142"/>
      <c r="AA206" s="142"/>
      <c r="AB206" s="142"/>
      <c r="AC206" s="142"/>
      <c r="AD206" s="142"/>
      <c r="AE206" s="142"/>
      <c r="AF206" s="142"/>
      <c r="AG206" s="142"/>
    </row>
    <row r="207" spans="1:33" x14ac:dyDescent="0.25">
      <c r="A207" s="147" t="s">
        <v>380</v>
      </c>
      <c r="B207" s="148" t="s">
        <v>396</v>
      </c>
      <c r="C207" s="148" t="s">
        <v>369</v>
      </c>
      <c r="D207" s="148" t="s">
        <v>381</v>
      </c>
      <c r="E207" s="148"/>
      <c r="F207" s="149">
        <f>F210+F208</f>
        <v>2131800</v>
      </c>
      <c r="G207" s="149">
        <f>G210+G208</f>
        <v>2244000</v>
      </c>
      <c r="H207" s="149">
        <f>H210+H208</f>
        <v>2356200</v>
      </c>
    </row>
    <row r="208" spans="1:33" ht="30.75" hidden="1" x14ac:dyDescent="0.25">
      <c r="A208" s="147" t="s">
        <v>435</v>
      </c>
      <c r="B208" s="148" t="s">
        <v>396</v>
      </c>
      <c r="C208" s="148" t="s">
        <v>369</v>
      </c>
      <c r="D208" s="148" t="s">
        <v>436</v>
      </c>
      <c r="E208" s="148"/>
      <c r="F208" s="149">
        <f>F209</f>
        <v>0</v>
      </c>
      <c r="G208" s="149">
        <f>G209</f>
        <v>0</v>
      </c>
      <c r="H208" s="149">
        <f>H209</f>
        <v>0</v>
      </c>
    </row>
    <row r="209" spans="1:33" ht="30.75" hidden="1" x14ac:dyDescent="0.25">
      <c r="A209" s="147" t="s">
        <v>366</v>
      </c>
      <c r="B209" s="148" t="s">
        <v>396</v>
      </c>
      <c r="C209" s="148" t="s">
        <v>369</v>
      </c>
      <c r="D209" s="148" t="s">
        <v>436</v>
      </c>
      <c r="E209" s="148" t="s">
        <v>367</v>
      </c>
      <c r="F209" s="149">
        <v>0</v>
      </c>
      <c r="G209" s="149">
        <v>0</v>
      </c>
      <c r="H209" s="150"/>
    </row>
    <row r="210" spans="1:33" ht="30.75" x14ac:dyDescent="0.25">
      <c r="A210" s="147" t="s">
        <v>441</v>
      </c>
      <c r="B210" s="148" t="s">
        <v>396</v>
      </c>
      <c r="C210" s="148" t="s">
        <v>369</v>
      </c>
      <c r="D210" s="148" t="s">
        <v>442</v>
      </c>
      <c r="E210" s="148"/>
      <c r="F210" s="149">
        <f>F211+F212</f>
        <v>2131800</v>
      </c>
      <c r="G210" s="149">
        <f>G211+G212</f>
        <v>2244000</v>
      </c>
      <c r="H210" s="149">
        <f>H211+H212</f>
        <v>2356200</v>
      </c>
    </row>
    <row r="211" spans="1:33" ht="30.75" hidden="1" x14ac:dyDescent="0.25">
      <c r="A211" s="147" t="s">
        <v>357</v>
      </c>
      <c r="B211" s="148" t="s">
        <v>396</v>
      </c>
      <c r="C211" s="148" t="s">
        <v>369</v>
      </c>
      <c r="D211" s="148" t="s">
        <v>436</v>
      </c>
      <c r="E211" s="148" t="s">
        <v>358</v>
      </c>
      <c r="F211" s="150"/>
      <c r="G211" s="150"/>
      <c r="H211" s="150"/>
      <c r="M211" s="169"/>
      <c r="N211" s="169"/>
      <c r="O211" s="169"/>
      <c r="Q211" s="169"/>
      <c r="R211" s="169"/>
      <c r="T211" s="169"/>
      <c r="W211" s="169"/>
      <c r="AA211" s="170"/>
    </row>
    <row r="212" spans="1:33" ht="30.75" x14ac:dyDescent="0.25">
      <c r="A212" s="147" t="s">
        <v>366</v>
      </c>
      <c r="B212" s="148" t="s">
        <v>396</v>
      </c>
      <c r="C212" s="148" t="s">
        <v>369</v>
      </c>
      <c r="D212" s="148" t="s">
        <v>442</v>
      </c>
      <c r="E212" s="148" t="s">
        <v>367</v>
      </c>
      <c r="F212" s="150">
        <v>2131800</v>
      </c>
      <c r="G212" s="150">
        <v>2244000</v>
      </c>
      <c r="H212" s="150">
        <v>2356200</v>
      </c>
      <c r="M212" s="169"/>
      <c r="N212" s="169"/>
      <c r="O212" s="169"/>
      <c r="Q212" s="169"/>
      <c r="R212" s="169"/>
      <c r="T212" s="169"/>
      <c r="W212" s="169"/>
      <c r="AA212" s="170"/>
    </row>
    <row r="213" spans="1:33" x14ac:dyDescent="0.25">
      <c r="A213" s="144" t="s">
        <v>443</v>
      </c>
      <c r="B213" s="145" t="s">
        <v>379</v>
      </c>
      <c r="C213" s="145"/>
      <c r="D213" s="145"/>
      <c r="E213" s="171"/>
      <c r="F213" s="153">
        <f t="shared" ref="F213:H215" si="26">F214</f>
        <v>600000</v>
      </c>
      <c r="G213" s="153">
        <f t="shared" si="26"/>
        <v>0</v>
      </c>
      <c r="H213" s="153">
        <f t="shared" si="26"/>
        <v>0</v>
      </c>
    </row>
    <row r="214" spans="1:33" x14ac:dyDescent="0.25">
      <c r="A214" s="144" t="s">
        <v>444</v>
      </c>
      <c r="B214" s="145" t="s">
        <v>379</v>
      </c>
      <c r="C214" s="145" t="s">
        <v>340</v>
      </c>
      <c r="D214" s="145"/>
      <c r="E214" s="171"/>
      <c r="F214" s="153">
        <f t="shared" si="26"/>
        <v>600000</v>
      </c>
      <c r="G214" s="153">
        <f t="shared" si="26"/>
        <v>0</v>
      </c>
      <c r="H214" s="153">
        <f t="shared" si="26"/>
        <v>0</v>
      </c>
    </row>
    <row r="215" spans="1:33" x14ac:dyDescent="0.25">
      <c r="A215" s="144" t="s">
        <v>343</v>
      </c>
      <c r="B215" s="145" t="s">
        <v>379</v>
      </c>
      <c r="C215" s="145" t="s">
        <v>340</v>
      </c>
      <c r="D215" s="172" t="s">
        <v>344</v>
      </c>
      <c r="E215" s="171"/>
      <c r="F215" s="153">
        <f t="shared" si="26"/>
        <v>600000</v>
      </c>
      <c r="G215" s="153">
        <f t="shared" si="26"/>
        <v>0</v>
      </c>
      <c r="H215" s="153">
        <f t="shared" si="26"/>
        <v>0</v>
      </c>
    </row>
    <row r="216" spans="1:33" x14ac:dyDescent="0.25">
      <c r="A216" s="147" t="s">
        <v>380</v>
      </c>
      <c r="B216" s="148" t="s">
        <v>379</v>
      </c>
      <c r="C216" s="148" t="s">
        <v>340</v>
      </c>
      <c r="D216" s="148" t="s">
        <v>381</v>
      </c>
      <c r="E216" s="173"/>
      <c r="F216" s="150">
        <f>F217+F221</f>
        <v>600000</v>
      </c>
      <c r="G216" s="150">
        <f>G217+G221</f>
        <v>0</v>
      </c>
      <c r="H216" s="150">
        <f>H217+H221</f>
        <v>0</v>
      </c>
    </row>
    <row r="217" spans="1:33" x14ac:dyDescent="0.25">
      <c r="A217" s="147" t="s">
        <v>445</v>
      </c>
      <c r="B217" s="148" t="s">
        <v>379</v>
      </c>
      <c r="C217" s="148" t="s">
        <v>340</v>
      </c>
      <c r="D217" s="148" t="s">
        <v>446</v>
      </c>
      <c r="E217" s="173"/>
      <c r="F217" s="150">
        <f>F220+F218+F219</f>
        <v>600000</v>
      </c>
      <c r="G217" s="150">
        <f>G220+G218+G219</f>
        <v>0</v>
      </c>
      <c r="H217" s="150">
        <f>H220+H218+H219</f>
        <v>0</v>
      </c>
    </row>
    <row r="218" spans="1:33" ht="30.75" hidden="1" x14ac:dyDescent="0.25">
      <c r="A218" s="147" t="s">
        <v>357</v>
      </c>
      <c r="B218" s="148" t="s">
        <v>379</v>
      </c>
      <c r="C218" s="148" t="s">
        <v>340</v>
      </c>
      <c r="D218" s="148" t="s">
        <v>446</v>
      </c>
      <c r="E218" s="173" t="s">
        <v>358</v>
      </c>
      <c r="F218" s="150">
        <v>0</v>
      </c>
      <c r="G218" s="150">
        <v>0</v>
      </c>
      <c r="H218" s="150"/>
    </row>
    <row r="219" spans="1:33" ht="30.75" x14ac:dyDescent="0.25">
      <c r="A219" s="147" t="s">
        <v>366</v>
      </c>
      <c r="B219" s="148" t="s">
        <v>379</v>
      </c>
      <c r="C219" s="148" t="s">
        <v>340</v>
      </c>
      <c r="D219" s="148" t="s">
        <v>446</v>
      </c>
      <c r="E219" s="173" t="s">
        <v>367</v>
      </c>
      <c r="F219" s="150">
        <v>600000</v>
      </c>
      <c r="G219" s="150">
        <v>0</v>
      </c>
      <c r="H219" s="150">
        <v>0</v>
      </c>
    </row>
    <row r="220" spans="1:33" ht="30.75" hidden="1" x14ac:dyDescent="0.25">
      <c r="A220" s="147" t="s">
        <v>437</v>
      </c>
      <c r="B220" s="148" t="s">
        <v>379</v>
      </c>
      <c r="C220" s="148" t="s">
        <v>340</v>
      </c>
      <c r="D220" s="148" t="s">
        <v>446</v>
      </c>
      <c r="E220" s="173" t="s">
        <v>438</v>
      </c>
      <c r="F220" s="150">
        <v>0</v>
      </c>
      <c r="G220" s="150">
        <v>0</v>
      </c>
      <c r="H220" s="150"/>
    </row>
    <row r="221" spans="1:33" ht="30.75" hidden="1" x14ac:dyDescent="0.25">
      <c r="A221" s="147" t="s">
        <v>388</v>
      </c>
      <c r="B221" s="148" t="s">
        <v>379</v>
      </c>
      <c r="C221" s="148" t="s">
        <v>340</v>
      </c>
      <c r="D221" s="148" t="s">
        <v>389</v>
      </c>
      <c r="E221" s="173"/>
      <c r="F221" s="150">
        <f>F222</f>
        <v>0</v>
      </c>
      <c r="G221" s="150">
        <f>G222</f>
        <v>0</v>
      </c>
      <c r="H221" s="150"/>
    </row>
    <row r="222" spans="1:33" ht="30.75" hidden="1" x14ac:dyDescent="0.25">
      <c r="A222" s="147" t="s">
        <v>357</v>
      </c>
      <c r="B222" s="148" t="s">
        <v>379</v>
      </c>
      <c r="C222" s="148" t="s">
        <v>340</v>
      </c>
      <c r="D222" s="148" t="s">
        <v>389</v>
      </c>
      <c r="E222" s="173" t="s">
        <v>358</v>
      </c>
      <c r="F222" s="150">
        <v>0</v>
      </c>
      <c r="G222" s="150"/>
      <c r="H222" s="150"/>
    </row>
    <row r="223" spans="1:33" s="143" customFormat="1" ht="31.5" x14ac:dyDescent="0.25">
      <c r="A223" s="144" t="s">
        <v>447</v>
      </c>
      <c r="B223" s="145" t="s">
        <v>385</v>
      </c>
      <c r="C223" s="145" t="s">
        <v>448</v>
      </c>
      <c r="D223" s="145"/>
      <c r="E223" s="171"/>
      <c r="F223" s="153">
        <f>F224</f>
        <v>13902719.18</v>
      </c>
      <c r="G223" s="153">
        <f t="shared" ref="G223:H227" si="27">G224</f>
        <v>16747500</v>
      </c>
      <c r="H223" s="153">
        <f t="shared" si="27"/>
        <v>16747500</v>
      </c>
      <c r="I223" s="174"/>
      <c r="J223" s="141"/>
      <c r="K223" s="141"/>
      <c r="L223" s="141"/>
      <c r="M223" s="140"/>
      <c r="N223" s="140"/>
      <c r="O223" s="140"/>
      <c r="P223" s="140"/>
      <c r="Q223" s="140"/>
      <c r="R223" s="140"/>
      <c r="S223" s="140"/>
      <c r="T223" s="140"/>
      <c r="U223" s="140"/>
      <c r="V223" s="141"/>
      <c r="W223" s="141"/>
      <c r="X223" s="141"/>
      <c r="Y223" s="141"/>
      <c r="Z223" s="142"/>
      <c r="AA223" s="142"/>
      <c r="AB223" s="142"/>
      <c r="AC223" s="142"/>
      <c r="AD223" s="142"/>
      <c r="AE223" s="142"/>
      <c r="AF223" s="142"/>
      <c r="AG223" s="142"/>
    </row>
    <row r="224" spans="1:33" s="143" customFormat="1" ht="31.5" x14ac:dyDescent="0.25">
      <c r="A224" s="144" t="s">
        <v>449</v>
      </c>
      <c r="B224" s="145" t="s">
        <v>385</v>
      </c>
      <c r="C224" s="145" t="s">
        <v>340</v>
      </c>
      <c r="D224" s="145"/>
      <c r="E224" s="171"/>
      <c r="F224" s="153">
        <f>F225</f>
        <v>13902719.18</v>
      </c>
      <c r="G224" s="153">
        <f t="shared" si="27"/>
        <v>16747500</v>
      </c>
      <c r="H224" s="153">
        <f t="shared" si="27"/>
        <v>16747500</v>
      </c>
      <c r="I224" s="174"/>
      <c r="J224" s="141"/>
      <c r="K224" s="141"/>
      <c r="L224" s="141"/>
      <c r="M224" s="140"/>
      <c r="N224" s="140"/>
      <c r="O224" s="140"/>
      <c r="P224" s="140"/>
      <c r="Q224" s="140"/>
      <c r="R224" s="140"/>
      <c r="S224" s="140"/>
      <c r="T224" s="140"/>
      <c r="U224" s="140"/>
      <c r="V224" s="141"/>
      <c r="W224" s="141"/>
      <c r="X224" s="141"/>
      <c r="Y224" s="141"/>
      <c r="Z224" s="142"/>
      <c r="AA224" s="142"/>
      <c r="AB224" s="142"/>
      <c r="AC224" s="142"/>
      <c r="AD224" s="142"/>
      <c r="AE224" s="142"/>
      <c r="AF224" s="142"/>
      <c r="AG224" s="142"/>
    </row>
    <row r="225" spans="1:33" s="143" customFormat="1" x14ac:dyDescent="0.25">
      <c r="A225" s="144" t="s">
        <v>343</v>
      </c>
      <c r="B225" s="145" t="s">
        <v>385</v>
      </c>
      <c r="C225" s="145" t="s">
        <v>340</v>
      </c>
      <c r="D225" s="145" t="s">
        <v>344</v>
      </c>
      <c r="E225" s="171"/>
      <c r="F225" s="153">
        <f>F226</f>
        <v>13902719.18</v>
      </c>
      <c r="G225" s="153">
        <f t="shared" si="27"/>
        <v>16747500</v>
      </c>
      <c r="H225" s="153">
        <f t="shared" si="27"/>
        <v>16747500</v>
      </c>
      <c r="I225" s="174"/>
      <c r="J225" s="141"/>
      <c r="K225" s="141"/>
      <c r="L225" s="141"/>
      <c r="M225" s="140"/>
      <c r="N225" s="140"/>
      <c r="O225" s="140"/>
      <c r="P225" s="140"/>
      <c r="Q225" s="140"/>
      <c r="R225" s="140"/>
      <c r="S225" s="140"/>
      <c r="T225" s="140"/>
      <c r="U225" s="140"/>
      <c r="V225" s="141"/>
      <c r="W225" s="141"/>
      <c r="X225" s="141"/>
      <c r="Y225" s="141"/>
      <c r="Z225" s="142"/>
      <c r="AA225" s="142"/>
      <c r="AB225" s="142"/>
      <c r="AC225" s="142"/>
      <c r="AD225" s="142"/>
      <c r="AE225" s="142"/>
      <c r="AF225" s="142"/>
      <c r="AG225" s="142"/>
    </row>
    <row r="226" spans="1:33" x14ac:dyDescent="0.25">
      <c r="A226" s="147" t="s">
        <v>380</v>
      </c>
      <c r="B226" s="148" t="s">
        <v>385</v>
      </c>
      <c r="C226" s="148" t="s">
        <v>340</v>
      </c>
      <c r="D226" s="148" t="s">
        <v>381</v>
      </c>
      <c r="E226" s="173"/>
      <c r="F226" s="150">
        <f>F227</f>
        <v>13902719.18</v>
      </c>
      <c r="G226" s="150">
        <f t="shared" si="27"/>
        <v>16747500</v>
      </c>
      <c r="H226" s="150">
        <f t="shared" si="27"/>
        <v>16747500</v>
      </c>
    </row>
    <row r="227" spans="1:33" x14ac:dyDescent="0.25">
      <c r="A227" s="147" t="s">
        <v>450</v>
      </c>
      <c r="B227" s="148" t="s">
        <v>385</v>
      </c>
      <c r="C227" s="148" t="s">
        <v>340</v>
      </c>
      <c r="D227" s="148" t="s">
        <v>451</v>
      </c>
      <c r="E227" s="173"/>
      <c r="F227" s="150">
        <f>F228</f>
        <v>13902719.18</v>
      </c>
      <c r="G227" s="150">
        <f t="shared" si="27"/>
        <v>16747500</v>
      </c>
      <c r="H227" s="150">
        <f t="shared" si="27"/>
        <v>16747500</v>
      </c>
    </row>
    <row r="228" spans="1:33" ht="30.75" x14ac:dyDescent="0.25">
      <c r="A228" s="147" t="s">
        <v>452</v>
      </c>
      <c r="B228" s="148" t="s">
        <v>385</v>
      </c>
      <c r="C228" s="148" t="s">
        <v>340</v>
      </c>
      <c r="D228" s="148" t="s">
        <v>451</v>
      </c>
      <c r="E228" s="173" t="s">
        <v>453</v>
      </c>
      <c r="F228" s="150">
        <f>12801369.86+1101349.32</f>
        <v>13902719.18</v>
      </c>
      <c r="G228" s="150">
        <f>13125000+3622500</f>
        <v>16747500</v>
      </c>
      <c r="H228" s="150">
        <f>13125000+3622500</f>
        <v>16747500</v>
      </c>
      <c r="I228" s="131">
        <v>1101349.32</v>
      </c>
      <c r="J228" s="132">
        <v>3622500</v>
      </c>
      <c r="K228" s="132">
        <v>3622500</v>
      </c>
    </row>
    <row r="229" spans="1:33" ht="63" x14ac:dyDescent="0.25">
      <c r="A229" s="175" t="s">
        <v>454</v>
      </c>
      <c r="B229" s="172" t="s">
        <v>455</v>
      </c>
      <c r="C229" s="172"/>
      <c r="D229" s="172"/>
      <c r="E229" s="176"/>
      <c r="F229" s="177">
        <f t="shared" ref="F229:H233" si="28">F230</f>
        <v>456631213.50999999</v>
      </c>
      <c r="G229" s="177">
        <f t="shared" si="28"/>
        <v>1078448.45</v>
      </c>
      <c r="H229" s="177">
        <f t="shared" si="28"/>
        <v>1100561.49</v>
      </c>
    </row>
    <row r="230" spans="1:33" ht="31.5" x14ac:dyDescent="0.25">
      <c r="A230" s="178" t="s">
        <v>456</v>
      </c>
      <c r="B230" s="172" t="s">
        <v>455</v>
      </c>
      <c r="C230" s="172" t="s">
        <v>352</v>
      </c>
      <c r="D230" s="172"/>
      <c r="E230" s="172"/>
      <c r="F230" s="177">
        <f t="shared" si="28"/>
        <v>456631213.50999999</v>
      </c>
      <c r="G230" s="177">
        <f t="shared" si="28"/>
        <v>1078448.45</v>
      </c>
      <c r="H230" s="177">
        <f t="shared" si="28"/>
        <v>1100561.49</v>
      </c>
    </row>
    <row r="231" spans="1:33" x14ac:dyDescent="0.25">
      <c r="A231" s="144" t="s">
        <v>343</v>
      </c>
      <c r="B231" s="172" t="s">
        <v>455</v>
      </c>
      <c r="C231" s="172" t="s">
        <v>352</v>
      </c>
      <c r="D231" s="172" t="s">
        <v>344</v>
      </c>
      <c r="E231" s="172"/>
      <c r="F231" s="177">
        <f t="shared" si="28"/>
        <v>456631213.50999999</v>
      </c>
      <c r="G231" s="177">
        <f t="shared" si="28"/>
        <v>1078448.45</v>
      </c>
      <c r="H231" s="177">
        <f t="shared" si="28"/>
        <v>1100561.49</v>
      </c>
    </row>
    <row r="232" spans="1:33" x14ac:dyDescent="0.25">
      <c r="A232" s="147" t="s">
        <v>457</v>
      </c>
      <c r="B232" s="179" t="s">
        <v>455</v>
      </c>
      <c r="C232" s="179" t="s">
        <v>352</v>
      </c>
      <c r="D232" s="179" t="s">
        <v>458</v>
      </c>
      <c r="E232" s="179"/>
      <c r="F232" s="2">
        <f>F233+F235</f>
        <v>456631213.50999999</v>
      </c>
      <c r="G232" s="2">
        <f t="shared" ref="G232:H232" si="29">G233+G235</f>
        <v>1078448.45</v>
      </c>
      <c r="H232" s="2">
        <f t="shared" si="29"/>
        <v>1100561.49</v>
      </c>
    </row>
    <row r="233" spans="1:33" ht="30" x14ac:dyDescent="0.25">
      <c r="A233" s="180" t="s">
        <v>459</v>
      </c>
      <c r="B233" s="179" t="s">
        <v>455</v>
      </c>
      <c r="C233" s="179" t="s">
        <v>352</v>
      </c>
      <c r="D233" s="179" t="s">
        <v>460</v>
      </c>
      <c r="E233" s="179"/>
      <c r="F233" s="2">
        <f>F234</f>
        <v>258495000</v>
      </c>
      <c r="G233" s="2">
        <f t="shared" si="28"/>
        <v>0</v>
      </c>
      <c r="H233" s="2">
        <f t="shared" si="28"/>
        <v>0</v>
      </c>
    </row>
    <row r="234" spans="1:33" x14ac:dyDescent="0.25">
      <c r="A234" s="180" t="s">
        <v>457</v>
      </c>
      <c r="B234" s="179" t="s">
        <v>455</v>
      </c>
      <c r="C234" s="179" t="s">
        <v>352</v>
      </c>
      <c r="D234" s="179" t="s">
        <v>460</v>
      </c>
      <c r="E234" s="179" t="s">
        <v>461</v>
      </c>
      <c r="F234" s="150">
        <v>258495000</v>
      </c>
      <c r="G234" s="150">
        <v>0</v>
      </c>
      <c r="H234" s="150">
        <v>0</v>
      </c>
    </row>
    <row r="235" spans="1:33" ht="30.75" x14ac:dyDescent="0.25">
      <c r="A235" s="181" t="s">
        <v>462</v>
      </c>
      <c r="B235" s="179" t="s">
        <v>455</v>
      </c>
      <c r="C235" s="179" t="s">
        <v>352</v>
      </c>
      <c r="D235" s="182">
        <v>9960088520</v>
      </c>
      <c r="E235" s="182"/>
      <c r="F235" s="150">
        <f>F236</f>
        <v>198136213.50999999</v>
      </c>
      <c r="G235" s="150">
        <f t="shared" ref="G235:H235" si="30">G236</f>
        <v>1078448.45</v>
      </c>
      <c r="H235" s="150">
        <f t="shared" si="30"/>
        <v>1100561.49</v>
      </c>
    </row>
    <row r="236" spans="1:33" x14ac:dyDescent="0.25">
      <c r="A236" s="180" t="s">
        <v>457</v>
      </c>
      <c r="B236" s="179" t="s">
        <v>455</v>
      </c>
      <c r="C236" s="179" t="s">
        <v>352</v>
      </c>
      <c r="D236" s="182">
        <v>9960088520</v>
      </c>
      <c r="E236" s="182">
        <v>500</v>
      </c>
      <c r="F236" s="183">
        <f>128460096.52+1057371.27+68618745.72</f>
        <v>198136213.50999999</v>
      </c>
      <c r="G236" s="150">
        <v>1078448.45</v>
      </c>
      <c r="H236" s="150">
        <v>1100561.49</v>
      </c>
      <c r="I236" s="159"/>
    </row>
  </sheetData>
  <autoFilter ref="A12:H236"/>
  <mergeCells count="1">
    <mergeCell ref="A9:H9"/>
  </mergeCells>
  <pageMargins left="0.70866141732283472" right="0.70866141732283472" top="0.74803149606299213" bottom="0.74803149606299213" header="0.31496062992125984" footer="0.31496062992125984"/>
  <pageSetup paperSize="9" scale="56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6"/>
  <sheetViews>
    <sheetView topLeftCell="A4" zoomScale="96" zoomScaleNormal="96" workbookViewId="0">
      <selection activeCell="I4" sqref="I1:L1048576"/>
    </sheetView>
  </sheetViews>
  <sheetFormatPr defaultColWidth="9.140625" defaultRowHeight="15.75" x14ac:dyDescent="0.25"/>
  <cols>
    <col min="1" max="1" width="60.85546875" style="184" customWidth="1"/>
    <col min="2" max="2" width="6.140625" style="185" customWidth="1"/>
    <col min="3" max="3" width="6" style="185" customWidth="1"/>
    <col min="4" max="4" width="17.5703125" style="184" customWidth="1"/>
    <col min="5" max="5" width="8" style="184" customWidth="1"/>
    <col min="6" max="6" width="21" style="191" customWidth="1"/>
    <col min="7" max="7" width="21" style="195" customWidth="1"/>
    <col min="8" max="8" width="25.42578125" style="130" customWidth="1"/>
    <col min="9" max="9" width="17.85546875" style="187" hidden="1" customWidth="1"/>
    <col min="10" max="10" width="22.7109375" style="187" hidden="1" customWidth="1"/>
    <col min="11" max="12" width="18.5703125" style="187" hidden="1" customWidth="1"/>
    <col min="13" max="13" width="13.28515625" style="187" customWidth="1"/>
    <col min="14" max="16384" width="9.140625" style="187"/>
  </cols>
  <sheetData>
    <row r="1" spans="1:12" x14ac:dyDescent="0.25">
      <c r="F1" s="186"/>
      <c r="G1" s="186"/>
    </row>
    <row r="2" spans="1:12" ht="18.75" x14ac:dyDescent="0.3">
      <c r="D2" s="188"/>
      <c r="F2" s="189"/>
      <c r="G2" s="189" t="s">
        <v>8</v>
      </c>
    </row>
    <row r="3" spans="1:12" ht="18.75" x14ac:dyDescent="0.3">
      <c r="D3" s="188"/>
      <c r="F3" s="189"/>
      <c r="G3" s="189" t="s">
        <v>305</v>
      </c>
    </row>
    <row r="4" spans="1:12" ht="18.75" x14ac:dyDescent="0.3">
      <c r="D4" s="188"/>
      <c r="F4" s="189"/>
      <c r="G4" s="189" t="s">
        <v>1</v>
      </c>
    </row>
    <row r="5" spans="1:12" ht="18.75" x14ac:dyDescent="0.3">
      <c r="D5" s="188"/>
      <c r="F5" s="189"/>
      <c r="G5" s="189" t="s">
        <v>282</v>
      </c>
    </row>
    <row r="6" spans="1:12" ht="18.75" x14ac:dyDescent="0.3">
      <c r="D6" s="188"/>
      <c r="F6" s="189"/>
      <c r="G6" s="189" t="s">
        <v>2</v>
      </c>
    </row>
    <row r="7" spans="1:12" ht="18.75" x14ac:dyDescent="0.3">
      <c r="D7" s="188"/>
      <c r="F7" s="189"/>
      <c r="G7" s="189" t="s">
        <v>463</v>
      </c>
    </row>
    <row r="8" spans="1:12" ht="18.75" x14ac:dyDescent="0.3">
      <c r="D8" s="188"/>
      <c r="F8" s="189"/>
      <c r="G8" s="189" t="s">
        <v>710</v>
      </c>
    </row>
    <row r="9" spans="1:12" x14ac:dyDescent="0.25">
      <c r="F9" s="186"/>
      <c r="G9" s="186"/>
    </row>
    <row r="11" spans="1:12" ht="59.25" customHeight="1" x14ac:dyDescent="0.25">
      <c r="A11" s="190" t="s">
        <v>464</v>
      </c>
      <c r="B11" s="190"/>
      <c r="C11" s="190"/>
      <c r="D11" s="190"/>
      <c r="E11" s="190"/>
      <c r="F11" s="190"/>
      <c r="G11" s="190"/>
      <c r="H11" s="190"/>
      <c r="J11" s="132"/>
      <c r="K11" s="132"/>
      <c r="L11" s="132"/>
    </row>
    <row r="13" spans="1:12" x14ac:dyDescent="0.25">
      <c r="G13" s="192"/>
      <c r="H13" s="192" t="s">
        <v>3</v>
      </c>
      <c r="J13" s="132"/>
      <c r="K13" s="132"/>
      <c r="L13" s="132"/>
    </row>
    <row r="14" spans="1:12" s="196" customFormat="1" ht="30" x14ac:dyDescent="0.25">
      <c r="A14" s="193" t="s">
        <v>4</v>
      </c>
      <c r="B14" s="194" t="s">
        <v>334</v>
      </c>
      <c r="C14" s="194" t="s">
        <v>335</v>
      </c>
      <c r="D14" s="193" t="s">
        <v>336</v>
      </c>
      <c r="E14" s="193" t="s">
        <v>337</v>
      </c>
      <c r="F14" s="1" t="s">
        <v>5</v>
      </c>
      <c r="G14" s="1" t="s">
        <v>6</v>
      </c>
      <c r="H14" s="1" t="s">
        <v>283</v>
      </c>
      <c r="I14" s="195"/>
      <c r="J14" s="195"/>
      <c r="K14" s="195"/>
      <c r="L14" s="195"/>
    </row>
    <row r="15" spans="1:12" s="202" customFormat="1" x14ac:dyDescent="0.25">
      <c r="A15" s="197" t="s">
        <v>465</v>
      </c>
      <c r="B15" s="198"/>
      <c r="C15" s="198"/>
      <c r="D15" s="199"/>
      <c r="E15" s="199"/>
      <c r="F15" s="200">
        <f>4315737856.99+1101349.32</f>
        <v>4316839206.3099995</v>
      </c>
      <c r="G15" s="200">
        <f>3406282424.42+3622500</f>
        <v>3409904924.4200001</v>
      </c>
      <c r="H15" s="200">
        <f>3329787646.01+3622500</f>
        <v>3333410146.0100002</v>
      </c>
      <c r="I15" s="201">
        <v>1101349.32</v>
      </c>
      <c r="J15" s="201">
        <v>3622500</v>
      </c>
      <c r="K15" s="201">
        <v>3622500</v>
      </c>
      <c r="L15" s="201"/>
    </row>
    <row r="16" spans="1:12" x14ac:dyDescent="0.25">
      <c r="A16" s="144" t="s">
        <v>339</v>
      </c>
      <c r="B16" s="145" t="s">
        <v>340</v>
      </c>
      <c r="C16" s="145"/>
      <c r="D16" s="145"/>
      <c r="E16" s="145"/>
      <c r="F16" s="146">
        <v>1257227149.8600001</v>
      </c>
      <c r="G16" s="146">
        <v>1067372187.75</v>
      </c>
      <c r="H16" s="146">
        <v>981395905.32000005</v>
      </c>
    </row>
    <row r="17" spans="1:8" ht="47.25" x14ac:dyDescent="0.25">
      <c r="A17" s="144" t="s">
        <v>341</v>
      </c>
      <c r="B17" s="145" t="s">
        <v>340</v>
      </c>
      <c r="C17" s="145" t="s">
        <v>342</v>
      </c>
      <c r="D17" s="145"/>
      <c r="E17" s="145"/>
      <c r="F17" s="146">
        <v>9984710</v>
      </c>
      <c r="G17" s="146">
        <v>9989966</v>
      </c>
      <c r="H17" s="146">
        <v>9994980</v>
      </c>
    </row>
    <row r="18" spans="1:8" s="203" customFormat="1" x14ac:dyDescent="0.25">
      <c r="A18" s="144" t="s">
        <v>343</v>
      </c>
      <c r="B18" s="145" t="s">
        <v>340</v>
      </c>
      <c r="C18" s="145" t="s">
        <v>342</v>
      </c>
      <c r="D18" s="145" t="s">
        <v>344</v>
      </c>
      <c r="E18" s="145"/>
      <c r="F18" s="146">
        <v>9984710</v>
      </c>
      <c r="G18" s="146">
        <v>9989966</v>
      </c>
      <c r="H18" s="146">
        <v>9994980</v>
      </c>
    </row>
    <row r="19" spans="1:8" ht="30.75" x14ac:dyDescent="0.25">
      <c r="A19" s="147" t="s">
        <v>345</v>
      </c>
      <c r="B19" s="148" t="s">
        <v>340</v>
      </c>
      <c r="C19" s="148" t="s">
        <v>342</v>
      </c>
      <c r="D19" s="148" t="s">
        <v>346</v>
      </c>
      <c r="E19" s="148"/>
      <c r="F19" s="149">
        <v>9984710</v>
      </c>
      <c r="G19" s="149">
        <v>9989966</v>
      </c>
      <c r="H19" s="149">
        <v>9994980</v>
      </c>
    </row>
    <row r="20" spans="1:8" ht="75.75" x14ac:dyDescent="0.25">
      <c r="A20" s="147" t="s">
        <v>349</v>
      </c>
      <c r="B20" s="148" t="s">
        <v>340</v>
      </c>
      <c r="C20" s="148" t="s">
        <v>342</v>
      </c>
      <c r="D20" s="148" t="s">
        <v>346</v>
      </c>
      <c r="E20" s="148" t="s">
        <v>350</v>
      </c>
      <c r="F20" s="204">
        <v>9984710</v>
      </c>
      <c r="G20" s="204">
        <v>9989966</v>
      </c>
      <c r="H20" s="204">
        <v>9994980</v>
      </c>
    </row>
    <row r="21" spans="1:8" s="203" customFormat="1" ht="63" x14ac:dyDescent="0.25">
      <c r="A21" s="144" t="s">
        <v>351</v>
      </c>
      <c r="B21" s="145" t="s">
        <v>340</v>
      </c>
      <c r="C21" s="145" t="s">
        <v>352</v>
      </c>
      <c r="D21" s="145"/>
      <c r="E21" s="145"/>
      <c r="F21" s="146">
        <v>18015818.579999998</v>
      </c>
      <c r="G21" s="146">
        <v>16868424.52</v>
      </c>
      <c r="H21" s="146">
        <v>17534949.800000001</v>
      </c>
    </row>
    <row r="22" spans="1:8" x14ac:dyDescent="0.25">
      <c r="A22" s="144" t="s">
        <v>343</v>
      </c>
      <c r="B22" s="145" t="s">
        <v>340</v>
      </c>
      <c r="C22" s="145" t="s">
        <v>352</v>
      </c>
      <c r="D22" s="145" t="s">
        <v>344</v>
      </c>
      <c r="E22" s="145"/>
      <c r="F22" s="146">
        <v>18015818.579999998</v>
      </c>
      <c r="G22" s="146">
        <v>16868424.52</v>
      </c>
      <c r="H22" s="146">
        <v>17534949.800000001</v>
      </c>
    </row>
    <row r="23" spans="1:8" ht="30.75" x14ac:dyDescent="0.25">
      <c r="A23" s="147" t="s">
        <v>345</v>
      </c>
      <c r="B23" s="148" t="s">
        <v>340</v>
      </c>
      <c r="C23" s="148" t="s">
        <v>352</v>
      </c>
      <c r="D23" s="148" t="s">
        <v>346</v>
      </c>
      <c r="E23" s="148"/>
      <c r="F23" s="149">
        <v>18015818.579999998</v>
      </c>
      <c r="G23" s="149">
        <v>16868424.52</v>
      </c>
      <c r="H23" s="149">
        <v>17534949.800000001</v>
      </c>
    </row>
    <row r="24" spans="1:8" ht="75.75" x14ac:dyDescent="0.25">
      <c r="A24" s="147" t="s">
        <v>349</v>
      </c>
      <c r="B24" s="148" t="s">
        <v>340</v>
      </c>
      <c r="C24" s="148" t="s">
        <v>352</v>
      </c>
      <c r="D24" s="148" t="s">
        <v>346</v>
      </c>
      <c r="E24" s="148" t="s">
        <v>350</v>
      </c>
      <c r="F24" s="149">
        <v>14289684.18</v>
      </c>
      <c r="G24" s="149">
        <v>14042732.050000001</v>
      </c>
      <c r="H24" s="149">
        <v>14564582.800000001</v>
      </c>
    </row>
    <row r="25" spans="1:8" ht="30.75" x14ac:dyDescent="0.25">
      <c r="A25" s="147" t="s">
        <v>357</v>
      </c>
      <c r="B25" s="148" t="s">
        <v>340</v>
      </c>
      <c r="C25" s="148" t="s">
        <v>352</v>
      </c>
      <c r="D25" s="148" t="s">
        <v>346</v>
      </c>
      <c r="E25" s="148" t="s">
        <v>358</v>
      </c>
      <c r="F25" s="149">
        <v>3706134.4</v>
      </c>
      <c r="G25" s="149">
        <v>2805692.4699999997</v>
      </c>
      <c r="H25" s="149">
        <v>2950367</v>
      </c>
    </row>
    <row r="26" spans="1:8" x14ac:dyDescent="0.25">
      <c r="A26" s="147" t="s">
        <v>359</v>
      </c>
      <c r="B26" s="148" t="s">
        <v>340</v>
      </c>
      <c r="C26" s="148" t="s">
        <v>352</v>
      </c>
      <c r="D26" s="148" t="s">
        <v>346</v>
      </c>
      <c r="E26" s="148" t="s">
        <v>360</v>
      </c>
      <c r="F26" s="149">
        <v>20000</v>
      </c>
      <c r="G26" s="149">
        <v>20000</v>
      </c>
      <c r="H26" s="149">
        <v>20000</v>
      </c>
    </row>
    <row r="27" spans="1:8" ht="63" x14ac:dyDescent="0.25">
      <c r="A27" s="152" t="s">
        <v>362</v>
      </c>
      <c r="B27" s="145" t="s">
        <v>340</v>
      </c>
      <c r="C27" s="145" t="s">
        <v>363</v>
      </c>
      <c r="D27" s="145"/>
      <c r="E27" s="145"/>
      <c r="F27" s="146">
        <v>81253616.689999998</v>
      </c>
      <c r="G27" s="146">
        <v>82790494.749999985</v>
      </c>
      <c r="H27" s="146">
        <v>83325720.349999994</v>
      </c>
    </row>
    <row r="28" spans="1:8" x14ac:dyDescent="0.25">
      <c r="A28" s="144" t="s">
        <v>343</v>
      </c>
      <c r="B28" s="145" t="s">
        <v>340</v>
      </c>
      <c r="C28" s="145" t="s">
        <v>363</v>
      </c>
      <c r="D28" s="145" t="s">
        <v>344</v>
      </c>
      <c r="E28" s="145"/>
      <c r="F28" s="146">
        <v>81253616.689999998</v>
      </c>
      <c r="G28" s="146">
        <v>82790494.749999985</v>
      </c>
      <c r="H28" s="146">
        <v>83325720.349999994</v>
      </c>
    </row>
    <row r="29" spans="1:8" ht="30.75" x14ac:dyDescent="0.25">
      <c r="A29" s="147" t="s">
        <v>345</v>
      </c>
      <c r="B29" s="148" t="s">
        <v>340</v>
      </c>
      <c r="C29" s="148" t="s">
        <v>363</v>
      </c>
      <c r="D29" s="148" t="s">
        <v>346</v>
      </c>
      <c r="E29" s="148"/>
      <c r="F29" s="149">
        <v>81253616.689999998</v>
      </c>
      <c r="G29" s="149">
        <v>82790494.749999985</v>
      </c>
      <c r="H29" s="149">
        <v>83325720.349999994</v>
      </c>
    </row>
    <row r="30" spans="1:8" ht="75.75" x14ac:dyDescent="0.25">
      <c r="A30" s="147" t="s">
        <v>349</v>
      </c>
      <c r="B30" s="148" t="s">
        <v>340</v>
      </c>
      <c r="C30" s="148" t="s">
        <v>363</v>
      </c>
      <c r="D30" s="148" t="s">
        <v>346</v>
      </c>
      <c r="E30" s="148" t="s">
        <v>350</v>
      </c>
      <c r="F30" s="149">
        <v>75667560.679999992</v>
      </c>
      <c r="G30" s="149">
        <v>76177561.039999992</v>
      </c>
      <c r="H30" s="149">
        <v>76377900.390000001</v>
      </c>
    </row>
    <row r="31" spans="1:8" s="203" customFormat="1" ht="30.75" x14ac:dyDescent="0.25">
      <c r="A31" s="147" t="s">
        <v>357</v>
      </c>
      <c r="B31" s="148" t="s">
        <v>340</v>
      </c>
      <c r="C31" s="148" t="s">
        <v>363</v>
      </c>
      <c r="D31" s="148" t="s">
        <v>346</v>
      </c>
      <c r="E31" s="148" t="s">
        <v>358</v>
      </c>
      <c r="F31" s="149">
        <v>5448256.0099999998</v>
      </c>
      <c r="G31" s="149">
        <v>6466865.71</v>
      </c>
      <c r="H31" s="149">
        <v>6793864.96</v>
      </c>
    </row>
    <row r="32" spans="1:8" s="203" customFormat="1" x14ac:dyDescent="0.25">
      <c r="A32" s="147" t="s">
        <v>359</v>
      </c>
      <c r="B32" s="148" t="s">
        <v>340</v>
      </c>
      <c r="C32" s="148" t="s">
        <v>363</v>
      </c>
      <c r="D32" s="148" t="s">
        <v>346</v>
      </c>
      <c r="E32" s="148" t="s">
        <v>360</v>
      </c>
      <c r="F32" s="149">
        <v>137800</v>
      </c>
      <c r="G32" s="149">
        <v>146068</v>
      </c>
      <c r="H32" s="149">
        <v>153955</v>
      </c>
    </row>
    <row r="33" spans="1:8" ht="47.25" x14ac:dyDescent="0.25">
      <c r="A33" s="144" t="s">
        <v>368</v>
      </c>
      <c r="B33" s="145" t="s">
        <v>340</v>
      </c>
      <c r="C33" s="145" t="s">
        <v>369</v>
      </c>
      <c r="D33" s="145"/>
      <c r="E33" s="145"/>
      <c r="F33" s="146">
        <v>53585605.650000006</v>
      </c>
      <c r="G33" s="146">
        <v>51862137.739999995</v>
      </c>
      <c r="H33" s="146">
        <v>53262205.869999997</v>
      </c>
    </row>
    <row r="34" spans="1:8" x14ac:dyDescent="0.25">
      <c r="A34" s="144" t="s">
        <v>343</v>
      </c>
      <c r="B34" s="145" t="s">
        <v>340</v>
      </c>
      <c r="C34" s="145" t="s">
        <v>369</v>
      </c>
      <c r="D34" s="145" t="s">
        <v>344</v>
      </c>
      <c r="E34" s="145"/>
      <c r="F34" s="146">
        <v>53585605.650000006</v>
      </c>
      <c r="G34" s="146">
        <v>51862137.739999995</v>
      </c>
      <c r="H34" s="146">
        <v>53262205.869999997</v>
      </c>
    </row>
    <row r="35" spans="1:8" ht="30.75" x14ac:dyDescent="0.25">
      <c r="A35" s="147" t="s">
        <v>345</v>
      </c>
      <c r="B35" s="148" t="s">
        <v>340</v>
      </c>
      <c r="C35" s="148" t="s">
        <v>369</v>
      </c>
      <c r="D35" s="148" t="s">
        <v>346</v>
      </c>
      <c r="E35" s="148"/>
      <c r="F35" s="149">
        <v>53585605.650000006</v>
      </c>
      <c r="G35" s="149">
        <v>51862137.739999995</v>
      </c>
      <c r="H35" s="149">
        <v>53262205.869999997</v>
      </c>
    </row>
    <row r="36" spans="1:8" ht="75.75" x14ac:dyDescent="0.25">
      <c r="A36" s="147" t="s">
        <v>349</v>
      </c>
      <c r="B36" s="148" t="s">
        <v>340</v>
      </c>
      <c r="C36" s="148" t="s">
        <v>369</v>
      </c>
      <c r="D36" s="148" t="s">
        <v>346</v>
      </c>
      <c r="E36" s="148" t="s">
        <v>350</v>
      </c>
      <c r="F36" s="149">
        <v>50277681.310000002</v>
      </c>
      <c r="G36" s="149">
        <v>48357312.179999992</v>
      </c>
      <c r="H36" s="149">
        <v>49786597.809999995</v>
      </c>
    </row>
    <row r="37" spans="1:8" ht="30.75" x14ac:dyDescent="0.25">
      <c r="A37" s="147" t="s">
        <v>357</v>
      </c>
      <c r="B37" s="148" t="s">
        <v>340</v>
      </c>
      <c r="C37" s="148" t="s">
        <v>369</v>
      </c>
      <c r="D37" s="148" t="s">
        <v>346</v>
      </c>
      <c r="E37" s="148" t="s">
        <v>358</v>
      </c>
      <c r="F37" s="149">
        <v>3307924.34</v>
      </c>
      <c r="G37" s="149">
        <v>3504825.56</v>
      </c>
      <c r="H37" s="149">
        <v>3475608.06</v>
      </c>
    </row>
    <row r="38" spans="1:8" s="205" customFormat="1" ht="31.5" hidden="1" x14ac:dyDescent="0.25">
      <c r="A38" s="144" t="s">
        <v>372</v>
      </c>
      <c r="B38" s="145" t="s">
        <v>340</v>
      </c>
      <c r="C38" s="145" t="s">
        <v>373</v>
      </c>
      <c r="D38" s="145"/>
      <c r="E38" s="145"/>
      <c r="F38" s="146">
        <v>0</v>
      </c>
      <c r="G38" s="146">
        <v>0</v>
      </c>
      <c r="H38" s="153"/>
    </row>
    <row r="39" spans="1:8" s="205" customFormat="1" hidden="1" x14ac:dyDescent="0.25">
      <c r="A39" s="144" t="s">
        <v>343</v>
      </c>
      <c r="B39" s="145" t="s">
        <v>340</v>
      </c>
      <c r="C39" s="145" t="s">
        <v>373</v>
      </c>
      <c r="D39" s="145" t="s">
        <v>344</v>
      </c>
      <c r="E39" s="145"/>
      <c r="F39" s="146">
        <v>0</v>
      </c>
      <c r="G39" s="146">
        <v>0</v>
      </c>
      <c r="H39" s="153"/>
    </row>
    <row r="40" spans="1:8" hidden="1" x14ac:dyDescent="0.25">
      <c r="A40" s="147" t="s">
        <v>374</v>
      </c>
      <c r="B40" s="148" t="s">
        <v>340</v>
      </c>
      <c r="C40" s="148" t="s">
        <v>373</v>
      </c>
      <c r="D40" s="148" t="s">
        <v>375</v>
      </c>
      <c r="E40" s="148"/>
      <c r="F40" s="149">
        <v>0</v>
      </c>
      <c r="G40" s="149">
        <v>0</v>
      </c>
      <c r="H40" s="150"/>
    </row>
    <row r="41" spans="1:8" hidden="1" x14ac:dyDescent="0.25">
      <c r="A41" s="147" t="s">
        <v>359</v>
      </c>
      <c r="B41" s="148" t="s">
        <v>340</v>
      </c>
      <c r="C41" s="148" t="s">
        <v>373</v>
      </c>
      <c r="D41" s="148" t="s">
        <v>375</v>
      </c>
      <c r="E41" s="148" t="s">
        <v>360</v>
      </c>
      <c r="F41" s="149"/>
      <c r="G41" s="149"/>
      <c r="H41" s="150"/>
    </row>
    <row r="42" spans="1:8" x14ac:dyDescent="0.25">
      <c r="A42" s="144" t="s">
        <v>378</v>
      </c>
      <c r="B42" s="145" t="s">
        <v>340</v>
      </c>
      <c r="C42" s="145" t="s">
        <v>379</v>
      </c>
      <c r="D42" s="145"/>
      <c r="E42" s="145"/>
      <c r="F42" s="146">
        <v>70000000</v>
      </c>
      <c r="G42" s="146">
        <v>70000000</v>
      </c>
      <c r="H42" s="146">
        <v>70000000</v>
      </c>
    </row>
    <row r="43" spans="1:8" x14ac:dyDescent="0.25">
      <c r="A43" s="144" t="s">
        <v>343</v>
      </c>
      <c r="B43" s="145" t="s">
        <v>340</v>
      </c>
      <c r="C43" s="145" t="s">
        <v>379</v>
      </c>
      <c r="D43" s="145" t="s">
        <v>344</v>
      </c>
      <c r="E43" s="145"/>
      <c r="F43" s="146">
        <v>70000000</v>
      </c>
      <c r="G43" s="146">
        <v>70000000</v>
      </c>
      <c r="H43" s="146">
        <v>70000000</v>
      </c>
    </row>
    <row r="44" spans="1:8" x14ac:dyDescent="0.25">
      <c r="A44" s="147" t="s">
        <v>466</v>
      </c>
      <c r="B44" s="148" t="s">
        <v>340</v>
      </c>
      <c r="C44" s="148" t="s">
        <v>379</v>
      </c>
      <c r="D44" s="148" t="s">
        <v>381</v>
      </c>
      <c r="E44" s="148"/>
      <c r="F44" s="149">
        <v>70000000</v>
      </c>
      <c r="G44" s="149">
        <v>70000000</v>
      </c>
      <c r="H44" s="149">
        <v>70000000</v>
      </c>
    </row>
    <row r="45" spans="1:8" x14ac:dyDescent="0.25">
      <c r="A45" s="147" t="s">
        <v>359</v>
      </c>
      <c r="B45" s="148" t="s">
        <v>340</v>
      </c>
      <c r="C45" s="148" t="s">
        <v>379</v>
      </c>
      <c r="D45" s="148" t="s">
        <v>381</v>
      </c>
      <c r="E45" s="148" t="s">
        <v>360</v>
      </c>
      <c r="F45" s="149">
        <v>70000000</v>
      </c>
      <c r="G45" s="149">
        <v>70000000</v>
      </c>
      <c r="H45" s="149">
        <v>70000000</v>
      </c>
    </row>
    <row r="46" spans="1:8" s="205" customFormat="1" x14ac:dyDescent="0.25">
      <c r="A46" s="144" t="s">
        <v>384</v>
      </c>
      <c r="B46" s="145" t="s">
        <v>340</v>
      </c>
      <c r="C46" s="145" t="s">
        <v>385</v>
      </c>
      <c r="D46" s="145"/>
      <c r="E46" s="145"/>
      <c r="F46" s="146">
        <v>1024387398.9400001</v>
      </c>
      <c r="G46" s="146">
        <v>835861164.74000001</v>
      </c>
      <c r="H46" s="146">
        <v>747278049.30000007</v>
      </c>
    </row>
    <row r="47" spans="1:8" ht="47.25" x14ac:dyDescent="0.25">
      <c r="A47" s="144" t="s">
        <v>467</v>
      </c>
      <c r="B47" s="145" t="s">
        <v>340</v>
      </c>
      <c r="C47" s="145" t="s">
        <v>385</v>
      </c>
      <c r="D47" s="145" t="s">
        <v>468</v>
      </c>
      <c r="E47" s="145"/>
      <c r="F47" s="146">
        <v>9735155</v>
      </c>
      <c r="G47" s="146">
        <v>7000000</v>
      </c>
      <c r="H47" s="146">
        <v>4000000</v>
      </c>
    </row>
    <row r="48" spans="1:8" ht="45" x14ac:dyDescent="0.25">
      <c r="A48" s="206" t="s">
        <v>469</v>
      </c>
      <c r="B48" s="148" t="s">
        <v>340</v>
      </c>
      <c r="C48" s="148" t="s">
        <v>385</v>
      </c>
      <c r="D48" s="148" t="s">
        <v>470</v>
      </c>
      <c r="E48" s="148"/>
      <c r="F48" s="149">
        <v>9735155</v>
      </c>
      <c r="G48" s="149">
        <v>7000000</v>
      </c>
      <c r="H48" s="149">
        <v>4000000</v>
      </c>
    </row>
    <row r="49" spans="1:9" ht="30.75" x14ac:dyDescent="0.25">
      <c r="A49" s="147" t="s">
        <v>357</v>
      </c>
      <c r="B49" s="148" t="s">
        <v>340</v>
      </c>
      <c r="C49" s="148" t="s">
        <v>385</v>
      </c>
      <c r="D49" s="207" t="s">
        <v>470</v>
      </c>
      <c r="E49" s="207" t="s">
        <v>358</v>
      </c>
      <c r="F49" s="208">
        <v>9735155</v>
      </c>
      <c r="G49" s="208">
        <v>7000000</v>
      </c>
      <c r="H49" s="208">
        <v>4000000</v>
      </c>
    </row>
    <row r="50" spans="1:9" s="205" customFormat="1" ht="31.5" x14ac:dyDescent="0.25">
      <c r="A50" s="144" t="s">
        <v>471</v>
      </c>
      <c r="B50" s="145" t="s">
        <v>340</v>
      </c>
      <c r="C50" s="145" t="s">
        <v>385</v>
      </c>
      <c r="D50" s="209" t="s">
        <v>468</v>
      </c>
      <c r="E50" s="209"/>
      <c r="F50" s="210">
        <v>98090189.989999995</v>
      </c>
      <c r="G50" s="210">
        <v>98090189.870000005</v>
      </c>
      <c r="H50" s="210">
        <v>0</v>
      </c>
    </row>
    <row r="51" spans="1:9" ht="45.75" x14ac:dyDescent="0.25">
      <c r="A51" s="147" t="s">
        <v>472</v>
      </c>
      <c r="B51" s="148" t="s">
        <v>340</v>
      </c>
      <c r="C51" s="148" t="s">
        <v>385</v>
      </c>
      <c r="D51" s="207" t="s">
        <v>470</v>
      </c>
      <c r="E51" s="207"/>
      <c r="F51" s="208">
        <v>98090189.989999995</v>
      </c>
      <c r="G51" s="208">
        <v>98090189.870000005</v>
      </c>
      <c r="H51" s="208">
        <v>0</v>
      </c>
    </row>
    <row r="52" spans="1:9" ht="30.75" x14ac:dyDescent="0.25">
      <c r="A52" s="147" t="s">
        <v>437</v>
      </c>
      <c r="B52" s="148" t="s">
        <v>340</v>
      </c>
      <c r="C52" s="148" t="s">
        <v>385</v>
      </c>
      <c r="D52" s="207" t="s">
        <v>470</v>
      </c>
      <c r="E52" s="207" t="s">
        <v>438</v>
      </c>
      <c r="F52" s="208">
        <v>98090189.989999995</v>
      </c>
      <c r="G52" s="208">
        <v>98090189.870000005</v>
      </c>
      <c r="H52" s="208">
        <v>0</v>
      </c>
    </row>
    <row r="53" spans="1:9" ht="31.5" x14ac:dyDescent="0.25">
      <c r="A53" s="144" t="s">
        <v>473</v>
      </c>
      <c r="B53" s="145" t="s">
        <v>340</v>
      </c>
      <c r="C53" s="145" t="s">
        <v>385</v>
      </c>
      <c r="D53" s="145" t="s">
        <v>474</v>
      </c>
      <c r="E53" s="145"/>
      <c r="F53" s="146">
        <v>64982267.120000005</v>
      </c>
      <c r="G53" s="146">
        <v>59445365.5</v>
      </c>
      <c r="H53" s="146">
        <v>59445365.5</v>
      </c>
    </row>
    <row r="54" spans="1:9" x14ac:dyDescent="0.25">
      <c r="A54" s="147" t="s">
        <v>475</v>
      </c>
      <c r="B54" s="148" t="s">
        <v>340</v>
      </c>
      <c r="C54" s="148" t="s">
        <v>385</v>
      </c>
      <c r="D54" s="148" t="s">
        <v>476</v>
      </c>
      <c r="E54" s="148"/>
      <c r="F54" s="149">
        <v>21837461.620000001</v>
      </c>
      <c r="G54" s="149">
        <v>15930560</v>
      </c>
      <c r="H54" s="149">
        <v>15930560</v>
      </c>
    </row>
    <row r="55" spans="1:9" s="211" customFormat="1" x14ac:dyDescent="0.25">
      <c r="A55" s="147" t="s">
        <v>477</v>
      </c>
      <c r="B55" s="148" t="s">
        <v>340</v>
      </c>
      <c r="C55" s="148" t="s">
        <v>385</v>
      </c>
      <c r="D55" s="148" t="s">
        <v>476</v>
      </c>
      <c r="E55" s="148"/>
      <c r="F55" s="149">
        <v>15382856.620000001</v>
      </c>
      <c r="G55" s="149">
        <v>15075560</v>
      </c>
      <c r="H55" s="149">
        <v>15075560</v>
      </c>
    </row>
    <row r="56" spans="1:9" ht="30.75" x14ac:dyDescent="0.25">
      <c r="A56" s="147" t="s">
        <v>357</v>
      </c>
      <c r="B56" s="148" t="s">
        <v>340</v>
      </c>
      <c r="C56" s="148" t="s">
        <v>385</v>
      </c>
      <c r="D56" s="148" t="s">
        <v>476</v>
      </c>
      <c r="E56" s="148" t="s">
        <v>358</v>
      </c>
      <c r="F56" s="149">
        <v>15372856.620000001</v>
      </c>
      <c r="G56" s="149">
        <v>15065560</v>
      </c>
      <c r="H56" s="149">
        <v>15065560</v>
      </c>
    </row>
    <row r="57" spans="1:9" ht="30.75" x14ac:dyDescent="0.25">
      <c r="A57" s="147" t="s">
        <v>418</v>
      </c>
      <c r="B57" s="148" t="s">
        <v>340</v>
      </c>
      <c r="C57" s="148" t="s">
        <v>385</v>
      </c>
      <c r="D57" s="148" t="s">
        <v>476</v>
      </c>
      <c r="E57" s="148" t="s">
        <v>438</v>
      </c>
      <c r="F57" s="149">
        <v>0</v>
      </c>
      <c r="G57" s="149">
        <v>0</v>
      </c>
      <c r="H57" s="149">
        <v>0</v>
      </c>
    </row>
    <row r="58" spans="1:9" x14ac:dyDescent="0.25">
      <c r="A58" s="147" t="s">
        <v>359</v>
      </c>
      <c r="B58" s="148" t="s">
        <v>340</v>
      </c>
      <c r="C58" s="148" t="s">
        <v>385</v>
      </c>
      <c r="D58" s="148" t="s">
        <v>476</v>
      </c>
      <c r="E58" s="148" t="s">
        <v>360</v>
      </c>
      <c r="F58" s="149">
        <v>10000</v>
      </c>
      <c r="G58" s="149">
        <v>10000</v>
      </c>
      <c r="H58" s="149">
        <v>10000</v>
      </c>
    </row>
    <row r="59" spans="1:9" s="211" customFormat="1" ht="30.75" x14ac:dyDescent="0.25">
      <c r="A59" s="147" t="s">
        <v>478</v>
      </c>
      <c r="B59" s="148"/>
      <c r="C59" s="148"/>
      <c r="D59" s="148"/>
      <c r="E59" s="148"/>
      <c r="F59" s="149">
        <v>6454605</v>
      </c>
      <c r="G59" s="149">
        <v>855000</v>
      </c>
      <c r="H59" s="149">
        <v>855000</v>
      </c>
    </row>
    <row r="60" spans="1:9" ht="30.75" x14ac:dyDescent="0.25">
      <c r="A60" s="147" t="s">
        <v>357</v>
      </c>
      <c r="B60" s="148" t="s">
        <v>340</v>
      </c>
      <c r="C60" s="148" t="s">
        <v>385</v>
      </c>
      <c r="D60" s="148" t="s">
        <v>476</v>
      </c>
      <c r="E60" s="148" t="s">
        <v>358</v>
      </c>
      <c r="F60" s="149">
        <v>6454605</v>
      </c>
      <c r="G60" s="149">
        <v>855000</v>
      </c>
      <c r="H60" s="149">
        <v>855000</v>
      </c>
    </row>
    <row r="61" spans="1:9" x14ac:dyDescent="0.25">
      <c r="A61" s="147" t="s">
        <v>479</v>
      </c>
      <c r="B61" s="148" t="s">
        <v>340</v>
      </c>
      <c r="C61" s="148" t="s">
        <v>385</v>
      </c>
      <c r="D61" s="148" t="s">
        <v>480</v>
      </c>
      <c r="E61" s="148"/>
      <c r="F61" s="149">
        <v>43144805.5</v>
      </c>
      <c r="G61" s="149">
        <v>43514805.5</v>
      </c>
      <c r="H61" s="149">
        <v>43514805.5</v>
      </c>
    </row>
    <row r="62" spans="1:9" ht="75.75" x14ac:dyDescent="0.25">
      <c r="A62" s="147" t="s">
        <v>349</v>
      </c>
      <c r="B62" s="148" t="s">
        <v>340</v>
      </c>
      <c r="C62" s="148" t="s">
        <v>385</v>
      </c>
      <c r="D62" s="148" t="s">
        <v>480</v>
      </c>
      <c r="E62" s="148" t="s">
        <v>350</v>
      </c>
      <c r="F62" s="150">
        <v>40738063</v>
      </c>
      <c r="G62" s="150">
        <v>41038063</v>
      </c>
      <c r="H62" s="150">
        <v>41038063</v>
      </c>
      <c r="I62" s="212"/>
    </row>
    <row r="63" spans="1:9" ht="30.75" x14ac:dyDescent="0.25">
      <c r="A63" s="147" t="s">
        <v>357</v>
      </c>
      <c r="B63" s="148" t="s">
        <v>340</v>
      </c>
      <c r="C63" s="148" t="s">
        <v>385</v>
      </c>
      <c r="D63" s="148" t="s">
        <v>480</v>
      </c>
      <c r="E63" s="148" t="s">
        <v>358</v>
      </c>
      <c r="F63" s="150">
        <v>2401742.5</v>
      </c>
      <c r="G63" s="150">
        <v>2471742.5</v>
      </c>
      <c r="H63" s="150">
        <v>2471742.5</v>
      </c>
      <c r="I63" s="212"/>
    </row>
    <row r="64" spans="1:9" s="213" customFormat="1" x14ac:dyDescent="0.25">
      <c r="A64" s="147" t="s">
        <v>359</v>
      </c>
      <c r="B64" s="148" t="s">
        <v>340</v>
      </c>
      <c r="C64" s="148" t="s">
        <v>385</v>
      </c>
      <c r="D64" s="148" t="s">
        <v>480</v>
      </c>
      <c r="E64" s="148" t="s">
        <v>360</v>
      </c>
      <c r="F64" s="150">
        <v>5000</v>
      </c>
      <c r="G64" s="150">
        <v>5000</v>
      </c>
      <c r="H64" s="150">
        <v>5000</v>
      </c>
    </row>
    <row r="65" spans="1:8" x14ac:dyDescent="0.25">
      <c r="A65" s="144" t="s">
        <v>343</v>
      </c>
      <c r="B65" s="145" t="s">
        <v>340</v>
      </c>
      <c r="C65" s="145" t="s">
        <v>385</v>
      </c>
      <c r="D65" s="138">
        <v>9900000000</v>
      </c>
      <c r="E65" s="145"/>
      <c r="F65" s="146">
        <v>851579786.83000004</v>
      </c>
      <c r="G65" s="146">
        <v>671325609.37</v>
      </c>
      <c r="H65" s="146">
        <v>683832683.80000007</v>
      </c>
    </row>
    <row r="66" spans="1:8" ht="30.75" x14ac:dyDescent="0.25">
      <c r="A66" s="147" t="s">
        <v>345</v>
      </c>
      <c r="B66" s="148" t="s">
        <v>340</v>
      </c>
      <c r="C66" s="148" t="s">
        <v>385</v>
      </c>
      <c r="D66" s="136">
        <v>9910000000</v>
      </c>
      <c r="E66" s="148"/>
      <c r="F66" s="149">
        <v>649815057.16000009</v>
      </c>
      <c r="G66" s="149">
        <v>664644965.52999997</v>
      </c>
      <c r="H66" s="149">
        <v>676851891.35000002</v>
      </c>
    </row>
    <row r="67" spans="1:8" ht="75.75" x14ac:dyDescent="0.25">
      <c r="A67" s="147" t="s">
        <v>349</v>
      </c>
      <c r="B67" s="148" t="s">
        <v>340</v>
      </c>
      <c r="C67" s="148" t="s">
        <v>385</v>
      </c>
      <c r="D67" s="136">
        <v>9910000000</v>
      </c>
      <c r="E67" s="148" t="s">
        <v>350</v>
      </c>
      <c r="F67" s="149">
        <v>160430953.49000001</v>
      </c>
      <c r="G67" s="149">
        <v>161057116.37</v>
      </c>
      <c r="H67" s="149">
        <v>161405261.65000001</v>
      </c>
    </row>
    <row r="68" spans="1:8" ht="30.75" x14ac:dyDescent="0.25">
      <c r="A68" s="147" t="s">
        <v>357</v>
      </c>
      <c r="B68" s="148" t="s">
        <v>340</v>
      </c>
      <c r="C68" s="148" t="s">
        <v>385</v>
      </c>
      <c r="D68" s="136">
        <v>9910000000</v>
      </c>
      <c r="E68" s="148" t="s">
        <v>358</v>
      </c>
      <c r="F68" s="149">
        <v>8461725.4299999997</v>
      </c>
      <c r="G68" s="149">
        <v>9304982.6400000006</v>
      </c>
      <c r="H68" s="149">
        <v>9411169</v>
      </c>
    </row>
    <row r="69" spans="1:8" x14ac:dyDescent="0.25">
      <c r="A69" s="147" t="s">
        <v>366</v>
      </c>
      <c r="B69" s="148" t="s">
        <v>340</v>
      </c>
      <c r="C69" s="148" t="s">
        <v>385</v>
      </c>
      <c r="D69" s="136">
        <v>9910000000</v>
      </c>
      <c r="E69" s="148" t="s">
        <v>367</v>
      </c>
      <c r="F69" s="149"/>
      <c r="G69" s="149"/>
      <c r="H69" s="150"/>
    </row>
    <row r="70" spans="1:8" ht="30.75" x14ac:dyDescent="0.25">
      <c r="A70" s="151" t="s">
        <v>386</v>
      </c>
      <c r="B70" s="148" t="s">
        <v>340</v>
      </c>
      <c r="C70" s="148" t="s">
        <v>385</v>
      </c>
      <c r="D70" s="136">
        <v>9910000000</v>
      </c>
      <c r="E70" s="148" t="s">
        <v>387</v>
      </c>
      <c r="F70" s="149">
        <v>480922378.24000001</v>
      </c>
      <c r="G70" s="149">
        <v>494282866.51999998</v>
      </c>
      <c r="H70" s="149">
        <v>506035460.69999999</v>
      </c>
    </row>
    <row r="71" spans="1:8" x14ac:dyDescent="0.25">
      <c r="A71" s="147" t="s">
        <v>359</v>
      </c>
      <c r="B71" s="148" t="s">
        <v>340</v>
      </c>
      <c r="C71" s="148" t="s">
        <v>385</v>
      </c>
      <c r="D71" s="136">
        <v>9910000000</v>
      </c>
      <c r="E71" s="148" t="s">
        <v>360</v>
      </c>
      <c r="F71" s="149">
        <v>0</v>
      </c>
      <c r="G71" s="149">
        <v>0</v>
      </c>
      <c r="H71" s="149">
        <v>0</v>
      </c>
    </row>
    <row r="72" spans="1:8" s="213" customFormat="1" x14ac:dyDescent="0.25">
      <c r="A72" s="147" t="s">
        <v>380</v>
      </c>
      <c r="B72" s="148" t="s">
        <v>340</v>
      </c>
      <c r="C72" s="148" t="s">
        <v>385</v>
      </c>
      <c r="D72" s="148" t="s">
        <v>381</v>
      </c>
      <c r="E72" s="148"/>
      <c r="F72" s="149">
        <v>201764729.66999999</v>
      </c>
      <c r="G72" s="149">
        <v>6680643.8399999999</v>
      </c>
      <c r="H72" s="149">
        <v>6980792.4500000002</v>
      </c>
    </row>
    <row r="73" spans="1:8" s="213" customFormat="1" ht="75.75" hidden="1" x14ac:dyDescent="0.25">
      <c r="A73" s="147" t="s">
        <v>349</v>
      </c>
      <c r="B73" s="148" t="s">
        <v>340</v>
      </c>
      <c r="C73" s="148" t="s">
        <v>385</v>
      </c>
      <c r="D73" s="148" t="s">
        <v>381</v>
      </c>
      <c r="E73" s="148" t="s">
        <v>350</v>
      </c>
      <c r="F73" s="149"/>
      <c r="G73" s="149"/>
      <c r="H73" s="150"/>
    </row>
    <row r="74" spans="1:8" s="203" customFormat="1" ht="30.75" x14ac:dyDescent="0.25">
      <c r="A74" s="147" t="s">
        <v>357</v>
      </c>
      <c r="B74" s="148" t="s">
        <v>340</v>
      </c>
      <c r="C74" s="148" t="s">
        <v>385</v>
      </c>
      <c r="D74" s="148" t="s">
        <v>381</v>
      </c>
      <c r="E74" s="148" t="s">
        <v>358</v>
      </c>
      <c r="F74" s="149">
        <v>5286260.2300000004</v>
      </c>
      <c r="G74" s="149">
        <v>6450763.8399999999</v>
      </c>
      <c r="H74" s="149">
        <v>6750912.4500000002</v>
      </c>
    </row>
    <row r="75" spans="1:8" s="213" customFormat="1" x14ac:dyDescent="0.25">
      <c r="A75" s="147" t="s">
        <v>366</v>
      </c>
      <c r="B75" s="148" t="s">
        <v>340</v>
      </c>
      <c r="C75" s="148" t="s">
        <v>385</v>
      </c>
      <c r="D75" s="148" t="s">
        <v>381</v>
      </c>
      <c r="E75" s="148" t="s">
        <v>367</v>
      </c>
      <c r="F75" s="149">
        <v>344820</v>
      </c>
      <c r="G75" s="149">
        <v>229880</v>
      </c>
      <c r="H75" s="149">
        <v>229880</v>
      </c>
    </row>
    <row r="76" spans="1:8" s="213" customFormat="1" ht="30.75" hidden="1" x14ac:dyDescent="0.25">
      <c r="A76" s="151" t="s">
        <v>386</v>
      </c>
      <c r="B76" s="148" t="s">
        <v>340</v>
      </c>
      <c r="C76" s="148" t="s">
        <v>385</v>
      </c>
      <c r="D76" s="148" t="s">
        <v>381</v>
      </c>
      <c r="E76" s="148" t="s">
        <v>387</v>
      </c>
      <c r="F76" s="149"/>
      <c r="G76" s="149"/>
      <c r="H76" s="150"/>
    </row>
    <row r="77" spans="1:8" s="213" customFormat="1" hidden="1" x14ac:dyDescent="0.25">
      <c r="A77" s="147" t="s">
        <v>359</v>
      </c>
      <c r="B77" s="148" t="s">
        <v>340</v>
      </c>
      <c r="C77" s="148" t="s">
        <v>385</v>
      </c>
      <c r="D77" s="148" t="s">
        <v>381</v>
      </c>
      <c r="E77" s="148" t="s">
        <v>360</v>
      </c>
      <c r="F77" s="149">
        <v>196133649.44</v>
      </c>
      <c r="G77" s="149">
        <v>0</v>
      </c>
      <c r="H77" s="149">
        <v>0</v>
      </c>
    </row>
    <row r="78" spans="1:8" s="214" customFormat="1" ht="31.5" x14ac:dyDescent="0.25">
      <c r="A78" s="144" t="s">
        <v>394</v>
      </c>
      <c r="B78" s="145" t="s">
        <v>352</v>
      </c>
      <c r="C78" s="145"/>
      <c r="D78" s="145"/>
      <c r="E78" s="145"/>
      <c r="F78" s="146">
        <v>20883594</v>
      </c>
      <c r="G78" s="146">
        <v>19099021</v>
      </c>
      <c r="H78" s="146">
        <v>19647129</v>
      </c>
    </row>
    <row r="79" spans="1:8" s="214" customFormat="1" ht="63" x14ac:dyDescent="0.25">
      <c r="A79" s="144" t="s">
        <v>395</v>
      </c>
      <c r="B79" s="145" t="s">
        <v>352</v>
      </c>
      <c r="C79" s="145" t="s">
        <v>396</v>
      </c>
      <c r="D79" s="145"/>
      <c r="E79" s="145"/>
      <c r="F79" s="146">
        <v>20883594</v>
      </c>
      <c r="G79" s="146">
        <v>19099021</v>
      </c>
      <c r="H79" s="146">
        <v>19647129</v>
      </c>
    </row>
    <row r="80" spans="1:8" s="213" customFormat="1" x14ac:dyDescent="0.25">
      <c r="A80" s="160" t="s">
        <v>343</v>
      </c>
      <c r="B80" s="145" t="s">
        <v>352</v>
      </c>
      <c r="C80" s="145" t="s">
        <v>396</v>
      </c>
      <c r="D80" s="138">
        <v>9900000000</v>
      </c>
      <c r="E80" s="138"/>
      <c r="F80" s="146">
        <v>20883594</v>
      </c>
      <c r="G80" s="146">
        <v>19099021</v>
      </c>
      <c r="H80" s="146">
        <v>19647129</v>
      </c>
    </row>
    <row r="81" spans="1:8" s="213" customFormat="1" ht="30.75" x14ac:dyDescent="0.25">
      <c r="A81" s="147" t="s">
        <v>345</v>
      </c>
      <c r="B81" s="148" t="s">
        <v>352</v>
      </c>
      <c r="C81" s="148" t="s">
        <v>396</v>
      </c>
      <c r="D81" s="136">
        <v>9910000000</v>
      </c>
      <c r="E81" s="136"/>
      <c r="F81" s="149">
        <v>19883594</v>
      </c>
      <c r="G81" s="149">
        <v>18099021</v>
      </c>
      <c r="H81" s="149">
        <v>18647129</v>
      </c>
    </row>
    <row r="82" spans="1:8" s="213" customFormat="1" ht="75.75" x14ac:dyDescent="0.25">
      <c r="A82" s="147" t="s">
        <v>349</v>
      </c>
      <c r="B82" s="148" t="s">
        <v>352</v>
      </c>
      <c r="C82" s="148" t="s">
        <v>396</v>
      </c>
      <c r="D82" s="136">
        <v>9910000000</v>
      </c>
      <c r="E82" s="148" t="s">
        <v>350</v>
      </c>
      <c r="F82" s="149">
        <v>13639264</v>
      </c>
      <c r="G82" s="149">
        <v>13639264</v>
      </c>
      <c r="H82" s="149">
        <v>13749264</v>
      </c>
    </row>
    <row r="83" spans="1:8" s="213" customFormat="1" ht="30.75" x14ac:dyDescent="0.25">
      <c r="A83" s="147" t="s">
        <v>357</v>
      </c>
      <c r="B83" s="148" t="s">
        <v>352</v>
      </c>
      <c r="C83" s="148" t="s">
        <v>396</v>
      </c>
      <c r="D83" s="136">
        <v>9910000000</v>
      </c>
      <c r="E83" s="148" t="s">
        <v>358</v>
      </c>
      <c r="F83" s="149">
        <v>6244330</v>
      </c>
      <c r="G83" s="149">
        <v>4459757</v>
      </c>
      <c r="H83" s="149">
        <v>4897865</v>
      </c>
    </row>
    <row r="84" spans="1:8" s="213" customFormat="1" x14ac:dyDescent="0.25">
      <c r="A84" s="147" t="s">
        <v>380</v>
      </c>
      <c r="B84" s="148" t="s">
        <v>352</v>
      </c>
      <c r="C84" s="148" t="s">
        <v>396</v>
      </c>
      <c r="D84" s="136">
        <v>9950000000</v>
      </c>
      <c r="E84" s="136"/>
      <c r="F84" s="149">
        <v>1000000</v>
      </c>
      <c r="G84" s="149">
        <v>1000000</v>
      </c>
      <c r="H84" s="149">
        <v>1000000</v>
      </c>
    </row>
    <row r="85" spans="1:8" s="213" customFormat="1" ht="30.75" x14ac:dyDescent="0.25">
      <c r="A85" s="147" t="s">
        <v>357</v>
      </c>
      <c r="B85" s="148" t="s">
        <v>352</v>
      </c>
      <c r="C85" s="148" t="s">
        <v>396</v>
      </c>
      <c r="D85" s="136">
        <v>9950000000</v>
      </c>
      <c r="E85" s="136">
        <v>200</v>
      </c>
      <c r="F85" s="149">
        <v>1000000</v>
      </c>
      <c r="G85" s="149">
        <v>1000000</v>
      </c>
      <c r="H85" s="149">
        <v>1000000</v>
      </c>
    </row>
    <row r="86" spans="1:8" s="214" customFormat="1" x14ac:dyDescent="0.25">
      <c r="A86" s="144" t="s">
        <v>401</v>
      </c>
      <c r="B86" s="145" t="s">
        <v>363</v>
      </c>
      <c r="C86" s="145"/>
      <c r="D86" s="145"/>
      <c r="E86" s="145"/>
      <c r="F86" s="146">
        <v>156899158.78999999</v>
      </c>
      <c r="G86" s="146">
        <v>120126040.85000001</v>
      </c>
      <c r="H86" s="146">
        <v>176315162.87</v>
      </c>
    </row>
    <row r="87" spans="1:8" s="214" customFormat="1" x14ac:dyDescent="0.25">
      <c r="A87" s="144" t="s">
        <v>402</v>
      </c>
      <c r="B87" s="145" t="s">
        <v>363</v>
      </c>
      <c r="C87" s="145" t="s">
        <v>340</v>
      </c>
      <c r="D87" s="145"/>
      <c r="E87" s="145"/>
      <c r="F87" s="146">
        <v>306383.3</v>
      </c>
      <c r="G87" s="146">
        <v>306383.3</v>
      </c>
      <c r="H87" s="146">
        <v>306383.3</v>
      </c>
    </row>
    <row r="88" spans="1:8" s="214" customFormat="1" x14ac:dyDescent="0.25">
      <c r="A88" s="144" t="s">
        <v>343</v>
      </c>
      <c r="B88" s="145" t="s">
        <v>363</v>
      </c>
      <c r="C88" s="145" t="s">
        <v>340</v>
      </c>
      <c r="D88" s="145">
        <v>9900000000</v>
      </c>
      <c r="E88" s="145"/>
      <c r="F88" s="146">
        <v>306383.3</v>
      </c>
      <c r="G88" s="146">
        <v>306383.3</v>
      </c>
      <c r="H88" s="146">
        <v>306383.3</v>
      </c>
    </row>
    <row r="89" spans="1:8" s="214" customFormat="1" ht="30.75" x14ac:dyDescent="0.25">
      <c r="A89" s="147" t="s">
        <v>345</v>
      </c>
      <c r="B89" s="148" t="s">
        <v>363</v>
      </c>
      <c r="C89" s="148" t="s">
        <v>340</v>
      </c>
      <c r="D89" s="148" t="s">
        <v>346</v>
      </c>
      <c r="E89" s="148"/>
      <c r="F89" s="149">
        <v>306383.3</v>
      </c>
      <c r="G89" s="149">
        <v>306383.3</v>
      </c>
      <c r="H89" s="149">
        <v>306383.3</v>
      </c>
    </row>
    <row r="90" spans="1:8" s="214" customFormat="1" ht="75.75" x14ac:dyDescent="0.25">
      <c r="A90" s="147" t="s">
        <v>349</v>
      </c>
      <c r="B90" s="148" t="s">
        <v>363</v>
      </c>
      <c r="C90" s="148" t="s">
        <v>340</v>
      </c>
      <c r="D90" s="148" t="s">
        <v>346</v>
      </c>
      <c r="E90" s="148" t="s">
        <v>350</v>
      </c>
      <c r="F90" s="149">
        <v>306383.3</v>
      </c>
      <c r="G90" s="149">
        <v>306383.3</v>
      </c>
      <c r="H90" s="149">
        <v>306383.3</v>
      </c>
    </row>
    <row r="91" spans="1:8" s="214" customFormat="1" x14ac:dyDescent="0.25">
      <c r="A91" s="144" t="s">
        <v>403</v>
      </c>
      <c r="B91" s="145" t="s">
        <v>363</v>
      </c>
      <c r="C91" s="145" t="s">
        <v>404</v>
      </c>
      <c r="D91" s="145"/>
      <c r="E91" s="145"/>
      <c r="F91" s="146">
        <v>69767477.719999999</v>
      </c>
      <c r="G91" s="146">
        <v>45714290.370000005</v>
      </c>
      <c r="H91" s="146">
        <v>101232510.41</v>
      </c>
    </row>
    <row r="92" spans="1:8" s="214" customFormat="1" ht="63" x14ac:dyDescent="0.25">
      <c r="A92" s="144" t="s">
        <v>481</v>
      </c>
      <c r="B92" s="145" t="s">
        <v>363</v>
      </c>
      <c r="C92" s="145" t="s">
        <v>404</v>
      </c>
      <c r="D92" s="145" t="s">
        <v>482</v>
      </c>
      <c r="E92" s="145"/>
      <c r="F92" s="146">
        <v>67570149.950000003</v>
      </c>
      <c r="G92" s="146">
        <v>43356962.600000001</v>
      </c>
      <c r="H92" s="146">
        <v>98875182.640000001</v>
      </c>
    </row>
    <row r="93" spans="1:8" s="213" customFormat="1" ht="30.75" x14ac:dyDescent="0.25">
      <c r="A93" s="147" t="s">
        <v>483</v>
      </c>
      <c r="B93" s="148" t="s">
        <v>363</v>
      </c>
      <c r="C93" s="148" t="s">
        <v>404</v>
      </c>
      <c r="D93" s="148" t="s">
        <v>484</v>
      </c>
      <c r="E93" s="148"/>
      <c r="F93" s="149">
        <v>64749332.600000001</v>
      </c>
      <c r="G93" s="149">
        <v>40470020</v>
      </c>
      <c r="H93" s="149">
        <v>95910015.799999997</v>
      </c>
    </row>
    <row r="94" spans="1:8" s="213" customFormat="1" x14ac:dyDescent="0.25">
      <c r="A94" s="151" t="s">
        <v>359</v>
      </c>
      <c r="B94" s="148" t="s">
        <v>363</v>
      </c>
      <c r="C94" s="148" t="s">
        <v>404</v>
      </c>
      <c r="D94" s="148" t="s">
        <v>484</v>
      </c>
      <c r="E94" s="148" t="s">
        <v>360</v>
      </c>
      <c r="F94" s="149">
        <v>64749332.600000001</v>
      </c>
      <c r="G94" s="149">
        <v>40470020</v>
      </c>
      <c r="H94" s="149">
        <v>95910015.799999997</v>
      </c>
    </row>
    <row r="95" spans="1:8" s="214" customFormat="1" x14ac:dyDescent="0.25">
      <c r="A95" s="147" t="s">
        <v>479</v>
      </c>
      <c r="B95" s="148" t="s">
        <v>363</v>
      </c>
      <c r="C95" s="148" t="s">
        <v>404</v>
      </c>
      <c r="D95" s="148" t="s">
        <v>485</v>
      </c>
      <c r="E95" s="148"/>
      <c r="F95" s="149">
        <v>2820817.35</v>
      </c>
      <c r="G95" s="149">
        <v>2886942.5999999996</v>
      </c>
      <c r="H95" s="149">
        <v>2965166.84</v>
      </c>
    </row>
    <row r="96" spans="1:8" s="214" customFormat="1" ht="75.75" x14ac:dyDescent="0.25">
      <c r="A96" s="147" t="s">
        <v>349</v>
      </c>
      <c r="B96" s="148" t="s">
        <v>363</v>
      </c>
      <c r="C96" s="148" t="s">
        <v>404</v>
      </c>
      <c r="D96" s="148" t="s">
        <v>485</v>
      </c>
      <c r="E96" s="148" t="s">
        <v>350</v>
      </c>
      <c r="F96" s="150">
        <v>1518394.35</v>
      </c>
      <c r="G96" s="150">
        <v>1528124.88</v>
      </c>
      <c r="H96" s="150">
        <v>1536319.23</v>
      </c>
    </row>
    <row r="97" spans="1:9" s="214" customFormat="1" ht="30.75" x14ac:dyDescent="0.25">
      <c r="A97" s="151" t="s">
        <v>357</v>
      </c>
      <c r="B97" s="148" t="s">
        <v>363</v>
      </c>
      <c r="C97" s="148" t="s">
        <v>404</v>
      </c>
      <c r="D97" s="148" t="s">
        <v>485</v>
      </c>
      <c r="E97" s="182">
        <v>200</v>
      </c>
      <c r="F97" s="150">
        <v>1302423</v>
      </c>
      <c r="G97" s="150">
        <v>1358817.72</v>
      </c>
      <c r="H97" s="150">
        <v>1428847.61</v>
      </c>
      <c r="I97" s="215"/>
    </row>
    <row r="98" spans="1:9" s="214" customFormat="1" x14ac:dyDescent="0.25">
      <c r="A98" s="160" t="s">
        <v>343</v>
      </c>
      <c r="B98" s="145" t="s">
        <v>363</v>
      </c>
      <c r="C98" s="145" t="s">
        <v>404</v>
      </c>
      <c r="D98" s="145">
        <v>9900000000</v>
      </c>
      <c r="E98" s="136"/>
      <c r="F98" s="216">
        <v>2197327.77</v>
      </c>
      <c r="G98" s="216">
        <v>2357327.77</v>
      </c>
      <c r="H98" s="216">
        <v>2357327.77</v>
      </c>
    </row>
    <row r="99" spans="1:9" s="214" customFormat="1" ht="30.75" x14ac:dyDescent="0.25">
      <c r="A99" s="147" t="s">
        <v>345</v>
      </c>
      <c r="B99" s="148" t="s">
        <v>363</v>
      </c>
      <c r="C99" s="148" t="s">
        <v>404</v>
      </c>
      <c r="D99" s="148">
        <v>9910000000</v>
      </c>
      <c r="E99" s="136"/>
      <c r="F99" s="149">
        <v>1897327.77</v>
      </c>
      <c r="G99" s="149">
        <v>1897327.77</v>
      </c>
      <c r="H99" s="149">
        <v>1897327.77</v>
      </c>
    </row>
    <row r="100" spans="1:9" s="214" customFormat="1" ht="75.75" x14ac:dyDescent="0.25">
      <c r="A100" s="151" t="s">
        <v>349</v>
      </c>
      <c r="B100" s="148" t="s">
        <v>363</v>
      </c>
      <c r="C100" s="148" t="s">
        <v>404</v>
      </c>
      <c r="D100" s="148">
        <v>9910000000</v>
      </c>
      <c r="E100" s="136" t="s">
        <v>350</v>
      </c>
      <c r="F100" s="149">
        <v>1897327.77</v>
      </c>
      <c r="G100" s="149">
        <v>1897327.77</v>
      </c>
      <c r="H100" s="149">
        <v>1897327.77</v>
      </c>
    </row>
    <row r="101" spans="1:9" s="214" customFormat="1" x14ac:dyDescent="0.25">
      <c r="A101" s="151" t="s">
        <v>380</v>
      </c>
      <c r="B101" s="148" t="s">
        <v>363</v>
      </c>
      <c r="C101" s="148" t="s">
        <v>404</v>
      </c>
      <c r="D101" s="148" t="s">
        <v>381</v>
      </c>
      <c r="E101" s="136"/>
      <c r="F101" s="149">
        <v>300000</v>
      </c>
      <c r="G101" s="149">
        <v>460000</v>
      </c>
      <c r="H101" s="149">
        <v>460000</v>
      </c>
    </row>
    <row r="102" spans="1:9" s="214" customFormat="1" x14ac:dyDescent="0.25">
      <c r="A102" s="151" t="s">
        <v>366</v>
      </c>
      <c r="B102" s="148" t="s">
        <v>363</v>
      </c>
      <c r="C102" s="148" t="s">
        <v>404</v>
      </c>
      <c r="D102" s="148" t="s">
        <v>381</v>
      </c>
      <c r="E102" s="136">
        <v>300</v>
      </c>
      <c r="F102" s="149">
        <v>300000</v>
      </c>
      <c r="G102" s="149">
        <v>460000</v>
      </c>
      <c r="H102" s="149">
        <v>460000</v>
      </c>
    </row>
    <row r="103" spans="1:9" s="214" customFormat="1" x14ac:dyDescent="0.25">
      <c r="A103" s="160" t="s">
        <v>486</v>
      </c>
      <c r="B103" s="145" t="s">
        <v>363</v>
      </c>
      <c r="C103" s="145" t="s">
        <v>426</v>
      </c>
      <c r="D103" s="138"/>
      <c r="E103" s="138"/>
      <c r="F103" s="146">
        <v>22602674</v>
      </c>
      <c r="G103" s="146">
        <v>22602674</v>
      </c>
      <c r="H103" s="146">
        <v>22602674</v>
      </c>
    </row>
    <row r="104" spans="1:9" s="214" customFormat="1" ht="31.5" x14ac:dyDescent="0.25">
      <c r="A104" s="160" t="s">
        <v>487</v>
      </c>
      <c r="B104" s="145" t="s">
        <v>363</v>
      </c>
      <c r="C104" s="145" t="s">
        <v>426</v>
      </c>
      <c r="D104" s="217" t="s">
        <v>488</v>
      </c>
      <c r="E104" s="138"/>
      <c r="F104" s="146">
        <v>22602674</v>
      </c>
      <c r="G104" s="146">
        <v>22602674</v>
      </c>
      <c r="H104" s="146">
        <v>22602674</v>
      </c>
    </row>
    <row r="105" spans="1:9" s="214" customFormat="1" ht="30" x14ac:dyDescent="0.25">
      <c r="A105" s="218" t="s">
        <v>489</v>
      </c>
      <c r="B105" s="148" t="s">
        <v>363</v>
      </c>
      <c r="C105" s="148" t="s">
        <v>426</v>
      </c>
      <c r="D105" s="219" t="s">
        <v>490</v>
      </c>
      <c r="E105" s="136"/>
      <c r="F105" s="149">
        <v>22602674</v>
      </c>
      <c r="G105" s="149">
        <v>22602674</v>
      </c>
      <c r="H105" s="149">
        <v>22602674</v>
      </c>
    </row>
    <row r="106" spans="1:9" s="214" customFormat="1" ht="30.75" x14ac:dyDescent="0.25">
      <c r="A106" s="147" t="s">
        <v>357</v>
      </c>
      <c r="B106" s="148" t="s">
        <v>363</v>
      </c>
      <c r="C106" s="148" t="s">
        <v>426</v>
      </c>
      <c r="D106" s="219" t="s">
        <v>490</v>
      </c>
      <c r="E106" s="136">
        <v>800</v>
      </c>
      <c r="F106" s="149">
        <v>22602674</v>
      </c>
      <c r="G106" s="149">
        <v>22602674</v>
      </c>
      <c r="H106" s="149">
        <v>22602674</v>
      </c>
    </row>
    <row r="107" spans="1:9" s="214" customFormat="1" x14ac:dyDescent="0.25">
      <c r="A107" s="160" t="s">
        <v>491</v>
      </c>
      <c r="B107" s="145" t="s">
        <v>363</v>
      </c>
      <c r="C107" s="145" t="s">
        <v>424</v>
      </c>
      <c r="D107" s="138"/>
      <c r="E107" s="138"/>
      <c r="F107" s="146">
        <v>33685200.18</v>
      </c>
      <c r="G107" s="146">
        <v>21982475.949999999</v>
      </c>
      <c r="H107" s="146">
        <v>21982475.949999999</v>
      </c>
    </row>
    <row r="108" spans="1:9" s="214" customFormat="1" ht="31.5" x14ac:dyDescent="0.25">
      <c r="A108" s="160" t="s">
        <v>492</v>
      </c>
      <c r="B108" s="145" t="s">
        <v>363</v>
      </c>
      <c r="C108" s="145" t="s">
        <v>424</v>
      </c>
      <c r="D108" s="217" t="s">
        <v>488</v>
      </c>
      <c r="E108" s="138"/>
      <c r="F108" s="146">
        <v>33685200.18</v>
      </c>
      <c r="G108" s="146">
        <v>21982475.949999999</v>
      </c>
      <c r="H108" s="146">
        <v>21982475.949999999</v>
      </c>
    </row>
    <row r="109" spans="1:9" s="213" customFormat="1" x14ac:dyDescent="0.25">
      <c r="A109" s="218" t="s">
        <v>493</v>
      </c>
      <c r="B109" s="148" t="s">
        <v>363</v>
      </c>
      <c r="C109" s="148" t="s">
        <v>424</v>
      </c>
      <c r="D109" s="219" t="s">
        <v>490</v>
      </c>
      <c r="E109" s="136"/>
      <c r="F109" s="149">
        <v>33685200.18</v>
      </c>
      <c r="G109" s="149">
        <v>21982475.949999999</v>
      </c>
      <c r="H109" s="149">
        <v>21982475.949999999</v>
      </c>
    </row>
    <row r="110" spans="1:9" s="214" customFormat="1" ht="30.75" x14ac:dyDescent="0.25">
      <c r="A110" s="147" t="s">
        <v>357</v>
      </c>
      <c r="B110" s="148" t="s">
        <v>363</v>
      </c>
      <c r="C110" s="148" t="s">
        <v>424</v>
      </c>
      <c r="D110" s="219" t="s">
        <v>490</v>
      </c>
      <c r="E110" s="136">
        <v>200</v>
      </c>
      <c r="F110" s="149">
        <v>33685200.18</v>
      </c>
      <c r="G110" s="149">
        <v>21982475.949999999</v>
      </c>
      <c r="H110" s="149">
        <v>21982475.949999999</v>
      </c>
    </row>
    <row r="111" spans="1:9" s="214" customFormat="1" hidden="1" x14ac:dyDescent="0.25">
      <c r="A111" s="220" t="s">
        <v>479</v>
      </c>
      <c r="B111" s="148" t="s">
        <v>363</v>
      </c>
      <c r="C111" s="148" t="s">
        <v>424</v>
      </c>
      <c r="D111" s="219" t="s">
        <v>494</v>
      </c>
      <c r="E111" s="136"/>
      <c r="F111" s="149">
        <v>0</v>
      </c>
      <c r="G111" s="149">
        <v>0</v>
      </c>
      <c r="H111" s="149">
        <v>0</v>
      </c>
    </row>
    <row r="112" spans="1:9" s="214" customFormat="1" ht="30.75" hidden="1" x14ac:dyDescent="0.25">
      <c r="A112" s="147" t="s">
        <v>357</v>
      </c>
      <c r="B112" s="148" t="s">
        <v>363</v>
      </c>
      <c r="C112" s="148" t="s">
        <v>424</v>
      </c>
      <c r="D112" s="219" t="s">
        <v>494</v>
      </c>
      <c r="E112" s="136">
        <v>200</v>
      </c>
      <c r="F112" s="149"/>
      <c r="G112" s="149"/>
      <c r="H112" s="150"/>
    </row>
    <row r="113" spans="1:8" s="214" customFormat="1" ht="31.5" x14ac:dyDescent="0.25">
      <c r="A113" s="160" t="s">
        <v>406</v>
      </c>
      <c r="B113" s="145" t="s">
        <v>363</v>
      </c>
      <c r="C113" s="145" t="s">
        <v>407</v>
      </c>
      <c r="D113" s="138"/>
      <c r="E113" s="138"/>
      <c r="F113" s="146">
        <v>30537423.59</v>
      </c>
      <c r="G113" s="146">
        <v>29520217.23</v>
      </c>
      <c r="H113" s="146">
        <v>30191119.210000001</v>
      </c>
    </row>
    <row r="114" spans="1:8" s="213" customFormat="1" ht="31.5" x14ac:dyDescent="0.25">
      <c r="A114" s="160" t="s">
        <v>495</v>
      </c>
      <c r="B114" s="145" t="s">
        <v>363</v>
      </c>
      <c r="C114" s="145" t="s">
        <v>407</v>
      </c>
      <c r="D114" s="217" t="s">
        <v>496</v>
      </c>
      <c r="E114" s="138"/>
      <c r="F114" s="146">
        <v>30537423.59</v>
      </c>
      <c r="G114" s="146">
        <v>29520217.23</v>
      </c>
      <c r="H114" s="146">
        <v>30191119.210000001</v>
      </c>
    </row>
    <row r="115" spans="1:8" s="213" customFormat="1" ht="30.75" x14ac:dyDescent="0.25">
      <c r="A115" s="151" t="s">
        <v>497</v>
      </c>
      <c r="B115" s="148" t="s">
        <v>363</v>
      </c>
      <c r="C115" s="148" t="s">
        <v>407</v>
      </c>
      <c r="D115" s="219" t="s">
        <v>498</v>
      </c>
      <c r="E115" s="136"/>
      <c r="F115" s="149">
        <v>12753400</v>
      </c>
      <c r="G115" s="149">
        <v>12820087</v>
      </c>
      <c r="H115" s="149">
        <v>12836731.52</v>
      </c>
    </row>
    <row r="116" spans="1:8" s="213" customFormat="1" ht="30.75" x14ac:dyDescent="0.25">
      <c r="A116" s="151" t="s">
        <v>357</v>
      </c>
      <c r="B116" s="148" t="s">
        <v>363</v>
      </c>
      <c r="C116" s="148" t="s">
        <v>407</v>
      </c>
      <c r="D116" s="219" t="s">
        <v>498</v>
      </c>
      <c r="E116" s="136">
        <v>200</v>
      </c>
      <c r="F116" s="149">
        <v>253400</v>
      </c>
      <c r="G116" s="149">
        <v>320087</v>
      </c>
      <c r="H116" s="149">
        <v>336731.52</v>
      </c>
    </row>
    <row r="117" spans="1:8" s="213" customFormat="1" x14ac:dyDescent="0.25">
      <c r="A117" s="151" t="s">
        <v>359</v>
      </c>
      <c r="B117" s="148" t="s">
        <v>363</v>
      </c>
      <c r="C117" s="148" t="s">
        <v>407</v>
      </c>
      <c r="D117" s="219" t="s">
        <v>498</v>
      </c>
      <c r="E117" s="136">
        <v>800</v>
      </c>
      <c r="F117" s="149">
        <v>12500000</v>
      </c>
      <c r="G117" s="149">
        <v>12500000</v>
      </c>
      <c r="H117" s="149">
        <v>12500000</v>
      </c>
    </row>
    <row r="118" spans="1:8" s="213" customFormat="1" x14ac:dyDescent="0.25">
      <c r="A118" s="220" t="s">
        <v>479</v>
      </c>
      <c r="B118" s="148" t="s">
        <v>363</v>
      </c>
      <c r="C118" s="148" t="s">
        <v>407</v>
      </c>
      <c r="D118" s="219" t="s">
        <v>499</v>
      </c>
      <c r="E118" s="136"/>
      <c r="F118" s="149">
        <v>17784023.59</v>
      </c>
      <c r="G118" s="149">
        <v>16700130.23</v>
      </c>
      <c r="H118" s="149">
        <v>17354387.690000001</v>
      </c>
    </row>
    <row r="119" spans="1:8" s="213" customFormat="1" ht="75.75" x14ac:dyDescent="0.25">
      <c r="A119" s="147" t="s">
        <v>349</v>
      </c>
      <c r="B119" s="148" t="s">
        <v>363</v>
      </c>
      <c r="C119" s="148" t="s">
        <v>407</v>
      </c>
      <c r="D119" s="219" t="s">
        <v>499</v>
      </c>
      <c r="E119" s="136">
        <v>100</v>
      </c>
      <c r="F119" s="149">
        <v>10028978.59</v>
      </c>
      <c r="G119" s="149">
        <v>9652388.5899999999</v>
      </c>
      <c r="H119" s="149">
        <v>10035789.91</v>
      </c>
    </row>
    <row r="120" spans="1:8" s="213" customFormat="1" ht="30.75" x14ac:dyDescent="0.25">
      <c r="A120" s="147" t="s">
        <v>357</v>
      </c>
      <c r="B120" s="148" t="s">
        <v>363</v>
      </c>
      <c r="C120" s="148" t="s">
        <v>407</v>
      </c>
      <c r="D120" s="219" t="s">
        <v>499</v>
      </c>
      <c r="E120" s="136">
        <v>200</v>
      </c>
      <c r="F120" s="149">
        <v>6779099</v>
      </c>
      <c r="G120" s="149">
        <v>6071795.6399999997</v>
      </c>
      <c r="H120" s="149">
        <v>6342651.7800000003</v>
      </c>
    </row>
    <row r="121" spans="1:8" s="213" customFormat="1" x14ac:dyDescent="0.25">
      <c r="A121" s="151" t="s">
        <v>359</v>
      </c>
      <c r="B121" s="148" t="s">
        <v>363</v>
      </c>
      <c r="C121" s="148" t="s">
        <v>407</v>
      </c>
      <c r="D121" s="219" t="s">
        <v>499</v>
      </c>
      <c r="E121" s="136">
        <v>800</v>
      </c>
      <c r="F121" s="149">
        <v>975946</v>
      </c>
      <c r="G121" s="149">
        <v>975946</v>
      </c>
      <c r="H121" s="149">
        <v>975946</v>
      </c>
    </row>
    <row r="122" spans="1:8" s="214" customFormat="1" hidden="1" x14ac:dyDescent="0.25">
      <c r="A122" s="144" t="s">
        <v>343</v>
      </c>
      <c r="B122" s="145" t="s">
        <v>363</v>
      </c>
      <c r="C122" s="145" t="s">
        <v>407</v>
      </c>
      <c r="D122" s="217" t="s">
        <v>344</v>
      </c>
      <c r="E122" s="138"/>
      <c r="F122" s="149">
        <v>0</v>
      </c>
      <c r="G122" s="149">
        <v>0</v>
      </c>
      <c r="H122" s="149">
        <v>0</v>
      </c>
    </row>
    <row r="123" spans="1:8" s="213" customFormat="1" hidden="1" x14ac:dyDescent="0.25">
      <c r="A123" s="147" t="s">
        <v>380</v>
      </c>
      <c r="B123" s="148" t="s">
        <v>363</v>
      </c>
      <c r="C123" s="148" t="s">
        <v>407</v>
      </c>
      <c r="D123" s="219" t="s">
        <v>381</v>
      </c>
      <c r="E123" s="136"/>
      <c r="F123" s="149">
        <v>0</v>
      </c>
      <c r="G123" s="149">
        <v>0</v>
      </c>
      <c r="H123" s="149">
        <v>0</v>
      </c>
    </row>
    <row r="124" spans="1:8" s="213" customFormat="1" hidden="1" x14ac:dyDescent="0.25">
      <c r="A124" s="151" t="s">
        <v>359</v>
      </c>
      <c r="B124" s="148" t="s">
        <v>363</v>
      </c>
      <c r="C124" s="148" t="s">
        <v>407</v>
      </c>
      <c r="D124" s="219" t="s">
        <v>381</v>
      </c>
      <c r="E124" s="136">
        <v>800</v>
      </c>
      <c r="F124" s="149">
        <v>0</v>
      </c>
      <c r="G124" s="149">
        <v>0</v>
      </c>
      <c r="H124" s="149">
        <v>0</v>
      </c>
    </row>
    <row r="125" spans="1:8" s="213" customFormat="1" hidden="1" x14ac:dyDescent="0.25">
      <c r="A125" s="144" t="s">
        <v>408</v>
      </c>
      <c r="B125" s="145" t="s">
        <v>404</v>
      </c>
      <c r="C125" s="145"/>
      <c r="D125" s="217"/>
      <c r="E125" s="138"/>
      <c r="F125" s="149">
        <v>0</v>
      </c>
      <c r="G125" s="149">
        <v>0</v>
      </c>
      <c r="H125" s="149">
        <v>0</v>
      </c>
    </row>
    <row r="126" spans="1:8" s="213" customFormat="1" hidden="1" x14ac:dyDescent="0.25">
      <c r="A126" s="144" t="s">
        <v>412</v>
      </c>
      <c r="B126" s="145" t="s">
        <v>404</v>
      </c>
      <c r="C126" s="145" t="s">
        <v>352</v>
      </c>
      <c r="D126" s="217"/>
      <c r="E126" s="138"/>
      <c r="F126" s="149">
        <v>0</v>
      </c>
      <c r="G126" s="149">
        <v>0</v>
      </c>
      <c r="H126" s="149">
        <v>0</v>
      </c>
    </row>
    <row r="127" spans="1:8" s="213" customFormat="1" hidden="1" x14ac:dyDescent="0.25">
      <c r="A127" s="144" t="s">
        <v>343</v>
      </c>
      <c r="B127" s="145" t="s">
        <v>404</v>
      </c>
      <c r="C127" s="145" t="s">
        <v>352</v>
      </c>
      <c r="D127" s="217" t="s">
        <v>344</v>
      </c>
      <c r="E127" s="138"/>
      <c r="F127" s="149">
        <v>0</v>
      </c>
      <c r="G127" s="149">
        <v>0</v>
      </c>
      <c r="H127" s="149">
        <v>0</v>
      </c>
    </row>
    <row r="128" spans="1:8" s="213" customFormat="1" hidden="1" x14ac:dyDescent="0.25">
      <c r="A128" s="147" t="s">
        <v>380</v>
      </c>
      <c r="B128" s="148" t="s">
        <v>404</v>
      </c>
      <c r="C128" s="148" t="s">
        <v>352</v>
      </c>
      <c r="D128" s="219" t="s">
        <v>381</v>
      </c>
      <c r="E128" s="136"/>
      <c r="F128" s="149">
        <v>0</v>
      </c>
      <c r="G128" s="149">
        <v>0</v>
      </c>
      <c r="H128" s="149">
        <v>0</v>
      </c>
    </row>
    <row r="129" spans="1:12" s="213" customFormat="1" ht="30.75" hidden="1" x14ac:dyDescent="0.25">
      <c r="A129" s="147" t="s">
        <v>357</v>
      </c>
      <c r="B129" s="148" t="s">
        <v>404</v>
      </c>
      <c r="C129" s="148" t="s">
        <v>352</v>
      </c>
      <c r="D129" s="219" t="s">
        <v>381</v>
      </c>
      <c r="E129" s="136">
        <v>200</v>
      </c>
      <c r="F129" s="149">
        <v>0</v>
      </c>
      <c r="G129" s="149">
        <v>0</v>
      </c>
      <c r="H129" s="149">
        <v>0</v>
      </c>
    </row>
    <row r="130" spans="1:12" s="214" customFormat="1" x14ac:dyDescent="0.25">
      <c r="A130" s="160" t="s">
        <v>500</v>
      </c>
      <c r="B130" s="145" t="s">
        <v>369</v>
      </c>
      <c r="C130" s="145"/>
      <c r="D130" s="138"/>
      <c r="E130" s="138"/>
      <c r="F130" s="146">
        <v>16755276</v>
      </c>
      <c r="G130" s="146">
        <v>17382394</v>
      </c>
      <c r="H130" s="146">
        <v>18058830</v>
      </c>
    </row>
    <row r="131" spans="1:12" s="214" customFormat="1" ht="31.5" x14ac:dyDescent="0.25">
      <c r="A131" s="144" t="s">
        <v>501</v>
      </c>
      <c r="B131" s="145" t="s">
        <v>369</v>
      </c>
      <c r="C131" s="145" t="s">
        <v>352</v>
      </c>
      <c r="D131" s="217"/>
      <c r="E131" s="138"/>
      <c r="F131" s="146">
        <v>16755276</v>
      </c>
      <c r="G131" s="146">
        <v>17382394</v>
      </c>
      <c r="H131" s="146">
        <v>18058830</v>
      </c>
    </row>
    <row r="132" spans="1:12" s="214" customFormat="1" ht="31.5" x14ac:dyDescent="0.25">
      <c r="A132" s="160" t="s">
        <v>502</v>
      </c>
      <c r="B132" s="145" t="s">
        <v>369</v>
      </c>
      <c r="C132" s="145" t="s">
        <v>352</v>
      </c>
      <c r="D132" s="221">
        <v>7100000000</v>
      </c>
      <c r="E132" s="222"/>
      <c r="F132" s="146">
        <v>16755276</v>
      </c>
      <c r="G132" s="146">
        <v>17382394</v>
      </c>
      <c r="H132" s="146">
        <v>18058830</v>
      </c>
    </row>
    <row r="133" spans="1:12" s="214" customFormat="1" ht="45.75" x14ac:dyDescent="0.25">
      <c r="A133" s="151" t="s">
        <v>503</v>
      </c>
      <c r="B133" s="148" t="s">
        <v>369</v>
      </c>
      <c r="C133" s="148" t="s">
        <v>352</v>
      </c>
      <c r="D133" s="182">
        <v>7130000000</v>
      </c>
      <c r="E133" s="223"/>
      <c r="F133" s="149">
        <v>16755276</v>
      </c>
      <c r="G133" s="149">
        <v>17382394</v>
      </c>
      <c r="H133" s="149">
        <v>18058830</v>
      </c>
    </row>
    <row r="134" spans="1:12" s="214" customFormat="1" ht="30.75" x14ac:dyDescent="0.25">
      <c r="A134" s="151" t="s">
        <v>357</v>
      </c>
      <c r="B134" s="148" t="s">
        <v>369</v>
      </c>
      <c r="C134" s="148" t="s">
        <v>352</v>
      </c>
      <c r="D134" s="182">
        <v>7130000000</v>
      </c>
      <c r="E134" s="182">
        <v>200</v>
      </c>
      <c r="F134" s="149">
        <v>16755276</v>
      </c>
      <c r="G134" s="149">
        <v>17382394</v>
      </c>
      <c r="H134" s="149">
        <v>18058830</v>
      </c>
    </row>
    <row r="135" spans="1:12" s="214" customFormat="1" ht="27" customHeight="1" x14ac:dyDescent="0.25">
      <c r="A135" s="151" t="s">
        <v>418</v>
      </c>
      <c r="B135" s="148" t="s">
        <v>369</v>
      </c>
      <c r="C135" s="148" t="s">
        <v>352</v>
      </c>
      <c r="D135" s="182">
        <v>7130000000</v>
      </c>
      <c r="E135" s="182">
        <v>400</v>
      </c>
      <c r="F135" s="149"/>
      <c r="G135" s="149"/>
      <c r="H135" s="150"/>
      <c r="I135" s="215"/>
    </row>
    <row r="136" spans="1:12" s="214" customFormat="1" hidden="1" x14ac:dyDescent="0.25">
      <c r="A136" s="224" t="s">
        <v>457</v>
      </c>
      <c r="B136" s="148" t="s">
        <v>369</v>
      </c>
      <c r="C136" s="148" t="s">
        <v>352</v>
      </c>
      <c r="D136" s="182">
        <v>7130000000</v>
      </c>
      <c r="E136" s="182">
        <v>500</v>
      </c>
      <c r="F136" s="149">
        <v>0</v>
      </c>
      <c r="G136" s="149">
        <v>0</v>
      </c>
      <c r="H136" s="150">
        <v>0</v>
      </c>
    </row>
    <row r="137" spans="1:12" s="214" customFormat="1" x14ac:dyDescent="0.25">
      <c r="A137" s="160" t="s">
        <v>415</v>
      </c>
      <c r="B137" s="145" t="s">
        <v>373</v>
      </c>
      <c r="C137" s="145"/>
      <c r="D137" s="138"/>
      <c r="E137" s="138"/>
      <c r="F137" s="146">
        <v>1510674929.3799999</v>
      </c>
      <c r="G137" s="146">
        <v>1519758876</v>
      </c>
      <c r="H137" s="146">
        <v>1545368957.3900001</v>
      </c>
    </row>
    <row r="138" spans="1:12" s="214" customFormat="1" x14ac:dyDescent="0.25">
      <c r="A138" s="160" t="s">
        <v>416</v>
      </c>
      <c r="B138" s="145" t="s">
        <v>373</v>
      </c>
      <c r="C138" s="145" t="s">
        <v>340</v>
      </c>
      <c r="D138" s="138"/>
      <c r="E138" s="138"/>
      <c r="F138" s="146">
        <v>456080032.06</v>
      </c>
      <c r="G138" s="146">
        <v>448033968.99000001</v>
      </c>
      <c r="H138" s="146">
        <v>454836972.39999998</v>
      </c>
    </row>
    <row r="139" spans="1:12" s="225" customFormat="1" x14ac:dyDescent="0.25">
      <c r="A139" s="160" t="s">
        <v>504</v>
      </c>
      <c r="B139" s="145" t="s">
        <v>373</v>
      </c>
      <c r="C139" s="145" t="s">
        <v>340</v>
      </c>
      <c r="D139" s="217" t="s">
        <v>505</v>
      </c>
      <c r="E139" s="138"/>
      <c r="F139" s="146">
        <v>448755841.36000001</v>
      </c>
      <c r="G139" s="146">
        <v>440996065.88</v>
      </c>
      <c r="H139" s="146">
        <v>454836972.39999998</v>
      </c>
      <c r="J139" s="226"/>
      <c r="K139" s="226"/>
      <c r="L139" s="226"/>
    </row>
    <row r="140" spans="1:12" s="184" customFormat="1" ht="15" x14ac:dyDescent="0.2">
      <c r="A140" s="227" t="s">
        <v>479</v>
      </c>
      <c r="B140" s="148" t="s">
        <v>373</v>
      </c>
      <c r="C140" s="148" t="s">
        <v>340</v>
      </c>
      <c r="D140" s="219" t="s">
        <v>506</v>
      </c>
      <c r="E140" s="136"/>
      <c r="F140" s="149">
        <v>448755841.36000001</v>
      </c>
      <c r="G140" s="149">
        <v>440996065.88</v>
      </c>
      <c r="H140" s="149">
        <v>454836972.39999998</v>
      </c>
    </row>
    <row r="141" spans="1:12" s="225" customFormat="1" ht="75" x14ac:dyDescent="0.2">
      <c r="A141" s="151" t="s">
        <v>349</v>
      </c>
      <c r="B141" s="148" t="s">
        <v>373</v>
      </c>
      <c r="C141" s="148" t="s">
        <v>340</v>
      </c>
      <c r="D141" s="219" t="s">
        <v>506</v>
      </c>
      <c r="E141" s="136">
        <v>100</v>
      </c>
      <c r="F141" s="150">
        <v>216158101.78999999</v>
      </c>
      <c r="G141" s="150">
        <v>216942851.78999999</v>
      </c>
      <c r="H141" s="150">
        <v>216942851.78999999</v>
      </c>
    </row>
    <row r="142" spans="1:12" s="225" customFormat="1" ht="30" x14ac:dyDescent="0.2">
      <c r="A142" s="147" t="s">
        <v>357</v>
      </c>
      <c r="B142" s="148" t="s">
        <v>373</v>
      </c>
      <c r="C142" s="148" t="s">
        <v>340</v>
      </c>
      <c r="D142" s="219" t="s">
        <v>506</v>
      </c>
      <c r="E142" s="136">
        <v>200</v>
      </c>
      <c r="F142" s="150">
        <v>228780404.56999999</v>
      </c>
      <c r="G142" s="150">
        <v>220253938.09</v>
      </c>
      <c r="H142" s="150">
        <v>227075000.61000001</v>
      </c>
      <c r="J142" s="226"/>
    </row>
    <row r="143" spans="1:12" s="225" customFormat="1" ht="15" hidden="1" x14ac:dyDescent="0.2">
      <c r="A143" s="151" t="s">
        <v>366</v>
      </c>
      <c r="B143" s="148" t="s">
        <v>373</v>
      </c>
      <c r="C143" s="148" t="s">
        <v>340</v>
      </c>
      <c r="D143" s="219" t="s">
        <v>506</v>
      </c>
      <c r="E143" s="136">
        <v>300</v>
      </c>
      <c r="F143" s="150">
        <v>0</v>
      </c>
      <c r="G143" s="150">
        <v>0</v>
      </c>
      <c r="H143" s="150">
        <v>0</v>
      </c>
    </row>
    <row r="144" spans="1:12" s="214" customFormat="1" x14ac:dyDescent="0.25">
      <c r="A144" s="151" t="s">
        <v>359</v>
      </c>
      <c r="B144" s="148" t="s">
        <v>373</v>
      </c>
      <c r="C144" s="148" t="s">
        <v>340</v>
      </c>
      <c r="D144" s="219" t="s">
        <v>506</v>
      </c>
      <c r="E144" s="136">
        <v>800</v>
      </c>
      <c r="F144" s="150">
        <v>3817335</v>
      </c>
      <c r="G144" s="150">
        <v>3799276</v>
      </c>
      <c r="H144" s="150">
        <v>10819120</v>
      </c>
    </row>
    <row r="145" spans="1:8" s="214" customFormat="1" x14ac:dyDescent="0.25">
      <c r="A145" s="144" t="s">
        <v>343</v>
      </c>
      <c r="B145" s="145" t="s">
        <v>373</v>
      </c>
      <c r="C145" s="145" t="s">
        <v>340</v>
      </c>
      <c r="D145" s="162" t="s">
        <v>344</v>
      </c>
      <c r="E145" s="138"/>
      <c r="F145" s="146">
        <v>7324190.7000000002</v>
      </c>
      <c r="G145" s="146">
        <v>7037903.1100000003</v>
      </c>
      <c r="H145" s="146">
        <v>0</v>
      </c>
    </row>
    <row r="146" spans="1:8" s="214" customFormat="1" x14ac:dyDescent="0.25">
      <c r="A146" s="147" t="s">
        <v>380</v>
      </c>
      <c r="B146" s="148" t="s">
        <v>373</v>
      </c>
      <c r="C146" s="148" t="s">
        <v>340</v>
      </c>
      <c r="D146" s="161" t="s">
        <v>381</v>
      </c>
      <c r="E146" s="136"/>
      <c r="F146" s="149">
        <v>7324190.7000000002</v>
      </c>
      <c r="G146" s="149">
        <v>7037903.1100000003</v>
      </c>
      <c r="H146" s="149">
        <v>0</v>
      </c>
    </row>
    <row r="147" spans="1:8" s="214" customFormat="1" ht="30.75" hidden="1" x14ac:dyDescent="0.25">
      <c r="A147" s="147" t="s">
        <v>357</v>
      </c>
      <c r="B147" s="148" t="s">
        <v>373</v>
      </c>
      <c r="C147" s="148" t="s">
        <v>340</v>
      </c>
      <c r="D147" s="161" t="s">
        <v>381</v>
      </c>
      <c r="E147" s="136">
        <v>200</v>
      </c>
      <c r="F147" s="149"/>
      <c r="G147" s="149"/>
      <c r="H147" s="153"/>
    </row>
    <row r="148" spans="1:8" s="214" customFormat="1" x14ac:dyDescent="0.25">
      <c r="A148" s="151" t="s">
        <v>359</v>
      </c>
      <c r="B148" s="148" t="s">
        <v>373</v>
      </c>
      <c r="C148" s="148" t="s">
        <v>340</v>
      </c>
      <c r="D148" s="161" t="s">
        <v>381</v>
      </c>
      <c r="E148" s="136">
        <v>800</v>
      </c>
      <c r="F148" s="149">
        <v>7324190.7000000002</v>
      </c>
      <c r="G148" s="149">
        <v>7037903.1100000003</v>
      </c>
      <c r="H148" s="149">
        <v>0</v>
      </c>
    </row>
    <row r="149" spans="1:8" s="214" customFormat="1" x14ac:dyDescent="0.25">
      <c r="A149" s="160" t="s">
        <v>417</v>
      </c>
      <c r="B149" s="145" t="s">
        <v>373</v>
      </c>
      <c r="C149" s="145" t="s">
        <v>342</v>
      </c>
      <c r="D149" s="138"/>
      <c r="E149" s="138"/>
      <c r="F149" s="146">
        <v>611739160.26999998</v>
      </c>
      <c r="G149" s="146">
        <v>616634796.74000001</v>
      </c>
      <c r="H149" s="146">
        <v>631388453.06000006</v>
      </c>
    </row>
    <row r="150" spans="1:8" s="214" customFormat="1" x14ac:dyDescent="0.25">
      <c r="A150" s="160" t="s">
        <v>504</v>
      </c>
      <c r="B150" s="145" t="s">
        <v>373</v>
      </c>
      <c r="C150" s="145" t="s">
        <v>342</v>
      </c>
      <c r="D150" s="217" t="s">
        <v>505</v>
      </c>
      <c r="E150" s="138"/>
      <c r="F150" s="146">
        <v>611739160.26999998</v>
      </c>
      <c r="G150" s="146">
        <v>616634796.74000001</v>
      </c>
      <c r="H150" s="146">
        <v>631388453.06000006</v>
      </c>
    </row>
    <row r="151" spans="1:8" s="213" customFormat="1" ht="60.75" x14ac:dyDescent="0.25">
      <c r="A151" s="151" t="s">
        <v>507</v>
      </c>
      <c r="B151" s="148" t="s">
        <v>373</v>
      </c>
      <c r="C151" s="148" t="s">
        <v>342</v>
      </c>
      <c r="D151" s="219" t="s">
        <v>508</v>
      </c>
      <c r="E151" s="136"/>
      <c r="F151" s="149">
        <v>97244.809999999969</v>
      </c>
      <c r="G151" s="149">
        <v>875203.40000000014</v>
      </c>
      <c r="H151" s="149">
        <v>875203.40000000014</v>
      </c>
    </row>
    <row r="152" spans="1:8" s="214" customFormat="1" ht="75.75" x14ac:dyDescent="0.25">
      <c r="A152" s="151" t="s">
        <v>349</v>
      </c>
      <c r="B152" s="148" t="s">
        <v>373</v>
      </c>
      <c r="C152" s="148" t="s">
        <v>342</v>
      </c>
      <c r="D152" s="228" t="s">
        <v>508</v>
      </c>
      <c r="E152" s="165" t="s">
        <v>350</v>
      </c>
      <c r="F152" s="149">
        <v>35656.409999999989</v>
      </c>
      <c r="G152" s="149">
        <v>320907.93000000005</v>
      </c>
      <c r="H152" s="149">
        <v>320907.93000000005</v>
      </c>
    </row>
    <row r="153" spans="1:8" s="214" customFormat="1" ht="30.75" x14ac:dyDescent="0.25">
      <c r="A153" s="151" t="s">
        <v>386</v>
      </c>
      <c r="B153" s="148" t="s">
        <v>373</v>
      </c>
      <c r="C153" s="148" t="s">
        <v>342</v>
      </c>
      <c r="D153" s="228" t="s">
        <v>508</v>
      </c>
      <c r="E153" s="165" t="s">
        <v>387</v>
      </c>
      <c r="F153" s="149">
        <v>61588.399999999987</v>
      </c>
      <c r="G153" s="149">
        <v>554295.47000000009</v>
      </c>
      <c r="H153" s="149">
        <v>554295.47000000009</v>
      </c>
    </row>
    <row r="154" spans="1:8" s="213" customFormat="1" ht="30.75" x14ac:dyDescent="0.25">
      <c r="A154" s="151" t="s">
        <v>509</v>
      </c>
      <c r="B154" s="148" t="s">
        <v>373</v>
      </c>
      <c r="C154" s="148" t="s">
        <v>342</v>
      </c>
      <c r="D154" s="219" t="s">
        <v>510</v>
      </c>
      <c r="E154" s="136"/>
      <c r="F154" s="149">
        <v>4607034.28</v>
      </c>
      <c r="G154" s="149">
        <v>823565.72</v>
      </c>
      <c r="H154" s="149">
        <v>4206918</v>
      </c>
    </row>
    <row r="155" spans="1:8" s="213" customFormat="1" ht="30.75" x14ac:dyDescent="0.25">
      <c r="A155" s="147" t="s">
        <v>357</v>
      </c>
      <c r="B155" s="148" t="s">
        <v>373</v>
      </c>
      <c r="C155" s="148" t="s">
        <v>342</v>
      </c>
      <c r="D155" s="219" t="s">
        <v>510</v>
      </c>
      <c r="E155" s="136">
        <v>200</v>
      </c>
      <c r="F155" s="149">
        <v>0</v>
      </c>
      <c r="G155" s="149">
        <v>823565.72</v>
      </c>
      <c r="H155" s="149">
        <v>0</v>
      </c>
    </row>
    <row r="156" spans="1:8" s="213" customFormat="1" ht="30.75" x14ac:dyDescent="0.25">
      <c r="A156" s="151" t="s">
        <v>386</v>
      </c>
      <c r="B156" s="148" t="s">
        <v>373</v>
      </c>
      <c r="C156" s="148" t="s">
        <v>342</v>
      </c>
      <c r="D156" s="219" t="s">
        <v>510</v>
      </c>
      <c r="E156" s="136">
        <v>600</v>
      </c>
      <c r="F156" s="149">
        <v>4607034.28</v>
      </c>
      <c r="G156" s="149">
        <v>0</v>
      </c>
      <c r="H156" s="149">
        <v>4206918</v>
      </c>
    </row>
    <row r="157" spans="1:8" s="214" customFormat="1" x14ac:dyDescent="0.25">
      <c r="A157" s="227" t="s">
        <v>479</v>
      </c>
      <c r="B157" s="148" t="s">
        <v>373</v>
      </c>
      <c r="C157" s="148" t="s">
        <v>342</v>
      </c>
      <c r="D157" s="219" t="s">
        <v>506</v>
      </c>
      <c r="E157" s="136"/>
      <c r="F157" s="149">
        <v>607034881.18000007</v>
      </c>
      <c r="G157" s="149">
        <v>614936027.62</v>
      </c>
      <c r="H157" s="149">
        <v>626306331.66000009</v>
      </c>
    </row>
    <row r="158" spans="1:8" s="214" customFormat="1" ht="75.75" x14ac:dyDescent="0.25">
      <c r="A158" s="147" t="s">
        <v>349</v>
      </c>
      <c r="B158" s="148" t="s">
        <v>373</v>
      </c>
      <c r="C158" s="148" t="s">
        <v>342</v>
      </c>
      <c r="D158" s="219" t="s">
        <v>506</v>
      </c>
      <c r="E158" s="136">
        <v>100</v>
      </c>
      <c r="F158" s="150">
        <v>130879658.25999999</v>
      </c>
      <c r="G158" s="150">
        <v>131079658.25999999</v>
      </c>
      <c r="H158" s="150">
        <v>131079658.25999999</v>
      </c>
    </row>
    <row r="159" spans="1:8" s="214" customFormat="1" ht="30.75" x14ac:dyDescent="0.25">
      <c r="A159" s="147" t="s">
        <v>357</v>
      </c>
      <c r="B159" s="148" t="s">
        <v>373</v>
      </c>
      <c r="C159" s="148" t="s">
        <v>342</v>
      </c>
      <c r="D159" s="219" t="s">
        <v>506</v>
      </c>
      <c r="E159" s="136">
        <v>200</v>
      </c>
      <c r="F159" s="150">
        <v>93537318.290000007</v>
      </c>
      <c r="G159" s="150">
        <v>89450388.720000014</v>
      </c>
      <c r="H159" s="150">
        <v>90120736.470000014</v>
      </c>
    </row>
    <row r="160" spans="1:8" s="214" customFormat="1" ht="30.75" x14ac:dyDescent="0.25">
      <c r="A160" s="151" t="s">
        <v>386</v>
      </c>
      <c r="B160" s="148" t="s">
        <v>373</v>
      </c>
      <c r="C160" s="148" t="s">
        <v>342</v>
      </c>
      <c r="D160" s="219" t="s">
        <v>506</v>
      </c>
      <c r="E160" s="136">
        <v>600</v>
      </c>
      <c r="F160" s="150">
        <v>375938654.63</v>
      </c>
      <c r="G160" s="150">
        <v>387734130.63999999</v>
      </c>
      <c r="H160" s="150">
        <v>398439086.93000001</v>
      </c>
    </row>
    <row r="161" spans="1:8" s="214" customFormat="1" x14ac:dyDescent="0.25">
      <c r="A161" s="151" t="s">
        <v>359</v>
      </c>
      <c r="B161" s="148" t="s">
        <v>373</v>
      </c>
      <c r="C161" s="148" t="s">
        <v>342</v>
      </c>
      <c r="D161" s="219" t="s">
        <v>506</v>
      </c>
      <c r="E161" s="136">
        <v>800</v>
      </c>
      <c r="F161" s="150">
        <v>6679250</v>
      </c>
      <c r="G161" s="150">
        <v>6671850</v>
      </c>
      <c r="H161" s="150">
        <v>6666850</v>
      </c>
    </row>
    <row r="162" spans="1:8" s="214" customFormat="1" ht="31.5" hidden="1" x14ac:dyDescent="0.25">
      <c r="A162" s="160" t="s">
        <v>511</v>
      </c>
      <c r="B162" s="148" t="s">
        <v>373</v>
      </c>
      <c r="C162" s="148" t="s">
        <v>342</v>
      </c>
      <c r="D162" s="217" t="s">
        <v>474</v>
      </c>
      <c r="E162" s="138"/>
      <c r="F162" s="153">
        <v>0</v>
      </c>
      <c r="G162" s="153">
        <v>0</v>
      </c>
      <c r="H162" s="153">
        <v>0</v>
      </c>
    </row>
    <row r="163" spans="1:8" s="214" customFormat="1" hidden="1" x14ac:dyDescent="0.25">
      <c r="A163" s="151" t="s">
        <v>477</v>
      </c>
      <c r="B163" s="148" t="s">
        <v>373</v>
      </c>
      <c r="C163" s="148" t="s">
        <v>342</v>
      </c>
      <c r="D163" s="219" t="s">
        <v>476</v>
      </c>
      <c r="E163" s="136"/>
      <c r="F163" s="150">
        <v>0</v>
      </c>
      <c r="G163" s="150">
        <v>0</v>
      </c>
      <c r="H163" s="150">
        <v>0</v>
      </c>
    </row>
    <row r="164" spans="1:8" s="214" customFormat="1" ht="30.75" hidden="1" x14ac:dyDescent="0.25">
      <c r="A164" s="151" t="s">
        <v>418</v>
      </c>
      <c r="B164" s="148" t="s">
        <v>373</v>
      </c>
      <c r="C164" s="148" t="s">
        <v>342</v>
      </c>
      <c r="D164" s="219" t="s">
        <v>476</v>
      </c>
      <c r="E164" s="136">
        <v>400</v>
      </c>
      <c r="F164" s="150"/>
      <c r="G164" s="150">
        <v>0</v>
      </c>
      <c r="H164" s="150">
        <v>0</v>
      </c>
    </row>
    <row r="165" spans="1:8" s="214" customFormat="1" hidden="1" x14ac:dyDescent="0.25">
      <c r="A165" s="144" t="s">
        <v>343</v>
      </c>
      <c r="B165" s="145" t="s">
        <v>373</v>
      </c>
      <c r="C165" s="145" t="s">
        <v>342</v>
      </c>
      <c r="D165" s="162" t="s">
        <v>344</v>
      </c>
      <c r="E165" s="136"/>
      <c r="F165" s="153">
        <v>0</v>
      </c>
      <c r="G165" s="153">
        <v>0</v>
      </c>
      <c r="H165" s="153">
        <v>0</v>
      </c>
    </row>
    <row r="166" spans="1:8" s="214" customFormat="1" hidden="1" x14ac:dyDescent="0.25">
      <c r="A166" s="147" t="s">
        <v>380</v>
      </c>
      <c r="B166" s="148" t="s">
        <v>373</v>
      </c>
      <c r="C166" s="148" t="s">
        <v>342</v>
      </c>
      <c r="D166" s="161" t="s">
        <v>381</v>
      </c>
      <c r="E166" s="136"/>
      <c r="F166" s="150">
        <v>0</v>
      </c>
      <c r="G166" s="150">
        <v>0</v>
      </c>
      <c r="H166" s="150">
        <v>0</v>
      </c>
    </row>
    <row r="167" spans="1:8" s="214" customFormat="1" ht="30.75" hidden="1" x14ac:dyDescent="0.25">
      <c r="A167" s="147" t="s">
        <v>357</v>
      </c>
      <c r="B167" s="148" t="s">
        <v>373</v>
      </c>
      <c r="C167" s="148" t="s">
        <v>342</v>
      </c>
      <c r="D167" s="161" t="s">
        <v>381</v>
      </c>
      <c r="E167" s="136">
        <v>200</v>
      </c>
      <c r="F167" s="150"/>
      <c r="G167" s="150"/>
      <c r="H167" s="153"/>
    </row>
    <row r="168" spans="1:8" s="214" customFormat="1" ht="30.75" hidden="1" x14ac:dyDescent="0.25">
      <c r="A168" s="151" t="s">
        <v>418</v>
      </c>
      <c r="B168" s="148" t="s">
        <v>373</v>
      </c>
      <c r="C168" s="148" t="s">
        <v>342</v>
      </c>
      <c r="D168" s="161" t="s">
        <v>381</v>
      </c>
      <c r="E168" s="136">
        <v>400</v>
      </c>
      <c r="F168" s="150">
        <v>0</v>
      </c>
      <c r="G168" s="150">
        <v>0</v>
      </c>
      <c r="H168" s="150">
        <v>0</v>
      </c>
    </row>
    <row r="169" spans="1:8" s="214" customFormat="1" ht="30.75" hidden="1" x14ac:dyDescent="0.25">
      <c r="A169" s="151" t="s">
        <v>386</v>
      </c>
      <c r="B169" s="148" t="s">
        <v>373</v>
      </c>
      <c r="C169" s="148" t="s">
        <v>342</v>
      </c>
      <c r="D169" s="161" t="s">
        <v>381</v>
      </c>
      <c r="E169" s="136">
        <v>600</v>
      </c>
      <c r="F169" s="150"/>
      <c r="G169" s="150"/>
      <c r="H169" s="153"/>
    </row>
    <row r="170" spans="1:8" s="214" customFormat="1" x14ac:dyDescent="0.25">
      <c r="A170" s="160" t="s">
        <v>512</v>
      </c>
      <c r="B170" s="145" t="s">
        <v>373</v>
      </c>
      <c r="C170" s="145" t="s">
        <v>352</v>
      </c>
      <c r="D170" s="217"/>
      <c r="E170" s="138"/>
      <c r="F170" s="153">
        <v>250728099.25</v>
      </c>
      <c r="G170" s="153">
        <v>255448452.06999999</v>
      </c>
      <c r="H170" s="153">
        <v>256849223.23000002</v>
      </c>
    </row>
    <row r="171" spans="1:8" s="214" customFormat="1" x14ac:dyDescent="0.25">
      <c r="A171" s="160" t="s">
        <v>513</v>
      </c>
      <c r="B171" s="145" t="s">
        <v>373</v>
      </c>
      <c r="C171" s="145" t="s">
        <v>352</v>
      </c>
      <c r="D171" s="217" t="s">
        <v>514</v>
      </c>
      <c r="E171" s="138"/>
      <c r="F171" s="153">
        <v>130076199.54000001</v>
      </c>
      <c r="G171" s="153">
        <v>131559078.51000001</v>
      </c>
      <c r="H171" s="153">
        <v>132290681.02000001</v>
      </c>
    </row>
    <row r="172" spans="1:8" s="213" customFormat="1" ht="30.75" x14ac:dyDescent="0.25">
      <c r="A172" s="151" t="s">
        <v>515</v>
      </c>
      <c r="B172" s="148" t="s">
        <v>373</v>
      </c>
      <c r="C172" s="148" t="s">
        <v>352</v>
      </c>
      <c r="D172" s="219" t="s">
        <v>516</v>
      </c>
      <c r="E172" s="136"/>
      <c r="F172" s="150">
        <v>1015987.84</v>
      </c>
      <c r="G172" s="150">
        <v>1056627.3500000001</v>
      </c>
      <c r="H172" s="150">
        <v>1098892.45</v>
      </c>
    </row>
    <row r="173" spans="1:8" s="213" customFormat="1" ht="30.75" x14ac:dyDescent="0.25">
      <c r="A173" s="147" t="s">
        <v>357</v>
      </c>
      <c r="B173" s="148" t="s">
        <v>373</v>
      </c>
      <c r="C173" s="148" t="s">
        <v>352</v>
      </c>
      <c r="D173" s="219" t="s">
        <v>516</v>
      </c>
      <c r="E173" s="136">
        <v>200</v>
      </c>
      <c r="F173" s="150">
        <v>1015987.84</v>
      </c>
      <c r="G173" s="150">
        <v>1056627.3500000001</v>
      </c>
      <c r="H173" s="150">
        <v>1098892.45</v>
      </c>
    </row>
    <row r="174" spans="1:8" s="214" customFormat="1" x14ac:dyDescent="0.25">
      <c r="A174" s="151" t="s">
        <v>517</v>
      </c>
      <c r="B174" s="148" t="s">
        <v>373</v>
      </c>
      <c r="C174" s="148" t="s">
        <v>352</v>
      </c>
      <c r="D174" s="219" t="s">
        <v>518</v>
      </c>
      <c r="E174" s="136"/>
      <c r="F174" s="150">
        <v>129060211.7</v>
      </c>
      <c r="G174" s="150">
        <v>130502451.16000001</v>
      </c>
      <c r="H174" s="150">
        <v>131191788.57000001</v>
      </c>
    </row>
    <row r="175" spans="1:8" s="214" customFormat="1" ht="75.75" x14ac:dyDescent="0.25">
      <c r="A175" s="147" t="s">
        <v>349</v>
      </c>
      <c r="B175" s="148" t="s">
        <v>373</v>
      </c>
      <c r="C175" s="148" t="s">
        <v>352</v>
      </c>
      <c r="D175" s="219" t="s">
        <v>518</v>
      </c>
      <c r="E175" s="136">
        <v>100</v>
      </c>
      <c r="F175" s="150">
        <v>119989024.43000001</v>
      </c>
      <c r="G175" s="150">
        <v>120489024.43000001</v>
      </c>
      <c r="H175" s="150">
        <v>120489024.43000001</v>
      </c>
    </row>
    <row r="176" spans="1:8" s="214" customFormat="1" ht="30.75" x14ac:dyDescent="0.25">
      <c r="A176" s="147" t="s">
        <v>357</v>
      </c>
      <c r="B176" s="148" t="s">
        <v>373</v>
      </c>
      <c r="C176" s="148" t="s">
        <v>352</v>
      </c>
      <c r="D176" s="219" t="s">
        <v>518</v>
      </c>
      <c r="E176" s="136">
        <v>200</v>
      </c>
      <c r="F176" s="150">
        <v>8981187.2699999996</v>
      </c>
      <c r="G176" s="150">
        <v>9923426.7300000004</v>
      </c>
      <c r="H176" s="150">
        <v>10612764.140000001</v>
      </c>
    </row>
    <row r="177" spans="1:11" s="214" customFormat="1" x14ac:dyDescent="0.25">
      <c r="A177" s="151" t="s">
        <v>359</v>
      </c>
      <c r="B177" s="148" t="s">
        <v>373</v>
      </c>
      <c r="C177" s="148" t="s">
        <v>352</v>
      </c>
      <c r="D177" s="219" t="s">
        <v>518</v>
      </c>
      <c r="E177" s="136">
        <v>800</v>
      </c>
      <c r="F177" s="150">
        <v>90000</v>
      </c>
      <c r="G177" s="150">
        <v>90000</v>
      </c>
      <c r="H177" s="150">
        <v>90000</v>
      </c>
    </row>
    <row r="178" spans="1:11" s="214" customFormat="1" x14ac:dyDescent="0.25">
      <c r="A178" s="160" t="s">
        <v>504</v>
      </c>
      <c r="B178" s="145" t="s">
        <v>373</v>
      </c>
      <c r="C178" s="145" t="s">
        <v>352</v>
      </c>
      <c r="D178" s="217" t="s">
        <v>505</v>
      </c>
      <c r="E178" s="138"/>
      <c r="F178" s="153">
        <v>120651899.71000001</v>
      </c>
      <c r="G178" s="153">
        <v>123889373.56</v>
      </c>
      <c r="H178" s="153">
        <v>124558542.21000001</v>
      </c>
    </row>
    <row r="179" spans="1:11" s="213" customFormat="1" x14ac:dyDescent="0.25">
      <c r="A179" s="227" t="s">
        <v>479</v>
      </c>
      <c r="B179" s="148" t="s">
        <v>373</v>
      </c>
      <c r="C179" s="148" t="s">
        <v>352</v>
      </c>
      <c r="D179" s="219" t="s">
        <v>506</v>
      </c>
      <c r="E179" s="136"/>
      <c r="F179" s="149">
        <v>120651899.71000001</v>
      </c>
      <c r="G179" s="149">
        <v>123889373.56</v>
      </c>
      <c r="H179" s="149">
        <v>124558542.21000001</v>
      </c>
    </row>
    <row r="180" spans="1:11" s="214" customFormat="1" ht="75.75" x14ac:dyDescent="0.25">
      <c r="A180" s="147" t="s">
        <v>349</v>
      </c>
      <c r="B180" s="148" t="s">
        <v>373</v>
      </c>
      <c r="C180" s="148" t="s">
        <v>352</v>
      </c>
      <c r="D180" s="219" t="s">
        <v>506</v>
      </c>
      <c r="E180" s="136">
        <v>100</v>
      </c>
      <c r="F180" s="150">
        <v>106860157.36</v>
      </c>
      <c r="G180" s="150">
        <v>107160157.36</v>
      </c>
      <c r="H180" s="150">
        <v>107160157.36</v>
      </c>
    </row>
    <row r="181" spans="1:11" s="214" customFormat="1" ht="30.75" x14ac:dyDescent="0.25">
      <c r="A181" s="147" t="s">
        <v>357</v>
      </c>
      <c r="B181" s="148" t="s">
        <v>373</v>
      </c>
      <c r="C181" s="148" t="s">
        <v>352</v>
      </c>
      <c r="D181" s="219" t="s">
        <v>506</v>
      </c>
      <c r="E181" s="136">
        <v>200</v>
      </c>
      <c r="F181" s="150">
        <v>13791742.350000001</v>
      </c>
      <c r="G181" s="150">
        <v>16729216.199999999</v>
      </c>
      <c r="H181" s="150">
        <v>17398384.850000001</v>
      </c>
    </row>
    <row r="182" spans="1:11" s="214" customFormat="1" ht="31.5" hidden="1" x14ac:dyDescent="0.25">
      <c r="A182" s="160" t="s">
        <v>511</v>
      </c>
      <c r="B182" s="148" t="s">
        <v>373</v>
      </c>
      <c r="C182" s="148" t="s">
        <v>352</v>
      </c>
      <c r="D182" s="217" t="s">
        <v>474</v>
      </c>
      <c r="E182" s="136"/>
      <c r="F182" s="150">
        <v>0</v>
      </c>
      <c r="G182" s="153">
        <v>0</v>
      </c>
      <c r="H182" s="153">
        <v>0</v>
      </c>
    </row>
    <row r="183" spans="1:11" s="214" customFormat="1" hidden="1" x14ac:dyDescent="0.25">
      <c r="A183" s="151" t="s">
        <v>475</v>
      </c>
      <c r="B183" s="148" t="s">
        <v>373</v>
      </c>
      <c r="C183" s="148" t="s">
        <v>352</v>
      </c>
      <c r="D183" s="219" t="s">
        <v>476</v>
      </c>
      <c r="E183" s="136"/>
      <c r="F183" s="150">
        <v>0</v>
      </c>
      <c r="G183" s="150">
        <v>0</v>
      </c>
      <c r="H183" s="150">
        <v>0</v>
      </c>
    </row>
    <row r="184" spans="1:11" s="214" customFormat="1" ht="30.75" hidden="1" x14ac:dyDescent="0.25">
      <c r="A184" s="147" t="s">
        <v>357</v>
      </c>
      <c r="B184" s="148" t="s">
        <v>373</v>
      </c>
      <c r="C184" s="148" t="s">
        <v>352</v>
      </c>
      <c r="D184" s="219" t="s">
        <v>476</v>
      </c>
      <c r="E184" s="136">
        <v>200</v>
      </c>
      <c r="F184" s="150">
        <v>0</v>
      </c>
      <c r="G184" s="150">
        <v>0</v>
      </c>
      <c r="H184" s="153"/>
    </row>
    <row r="185" spans="1:11" s="214" customFormat="1" ht="30.75" hidden="1" x14ac:dyDescent="0.25">
      <c r="A185" s="151" t="s">
        <v>418</v>
      </c>
      <c r="B185" s="148" t="s">
        <v>373</v>
      </c>
      <c r="C185" s="148" t="s">
        <v>352</v>
      </c>
      <c r="D185" s="219" t="s">
        <v>476</v>
      </c>
      <c r="E185" s="136">
        <v>400</v>
      </c>
      <c r="F185" s="150">
        <v>0</v>
      </c>
      <c r="G185" s="150">
        <v>0</v>
      </c>
      <c r="H185" s="153">
        <v>0</v>
      </c>
    </row>
    <row r="186" spans="1:11" s="214" customFormat="1" ht="31.5" hidden="1" x14ac:dyDescent="0.25">
      <c r="A186" s="144" t="s">
        <v>421</v>
      </c>
      <c r="B186" s="145" t="s">
        <v>373</v>
      </c>
      <c r="C186" s="145" t="s">
        <v>404</v>
      </c>
      <c r="D186" s="162"/>
      <c r="E186" s="136"/>
      <c r="F186" s="153">
        <v>0</v>
      </c>
      <c r="G186" s="153">
        <v>0</v>
      </c>
      <c r="H186" s="153">
        <v>0</v>
      </c>
    </row>
    <row r="187" spans="1:11" s="214" customFormat="1" hidden="1" x14ac:dyDescent="0.25">
      <c r="A187" s="160" t="s">
        <v>513</v>
      </c>
      <c r="B187" s="145" t="s">
        <v>373</v>
      </c>
      <c r="C187" s="145" t="s">
        <v>404</v>
      </c>
      <c r="D187" s="217" t="s">
        <v>514</v>
      </c>
      <c r="E187" s="136"/>
      <c r="F187" s="153">
        <v>0</v>
      </c>
      <c r="G187" s="153">
        <v>0</v>
      </c>
      <c r="H187" s="153">
        <v>0</v>
      </c>
    </row>
    <row r="188" spans="1:11" s="214" customFormat="1" hidden="1" x14ac:dyDescent="0.25">
      <c r="A188" s="151" t="s">
        <v>479</v>
      </c>
      <c r="B188" s="148" t="s">
        <v>373</v>
      </c>
      <c r="C188" s="148" t="s">
        <v>404</v>
      </c>
      <c r="D188" s="219" t="s">
        <v>518</v>
      </c>
      <c r="E188" s="136"/>
      <c r="F188" s="150">
        <v>0</v>
      </c>
      <c r="G188" s="150">
        <v>0</v>
      </c>
      <c r="H188" s="150">
        <v>0</v>
      </c>
    </row>
    <row r="189" spans="1:11" s="214" customFormat="1" ht="30.75" hidden="1" x14ac:dyDescent="0.25">
      <c r="A189" s="147" t="s">
        <v>357</v>
      </c>
      <c r="B189" s="148" t="s">
        <v>373</v>
      </c>
      <c r="C189" s="148" t="s">
        <v>404</v>
      </c>
      <c r="D189" s="219" t="s">
        <v>518</v>
      </c>
      <c r="E189" s="136">
        <v>200</v>
      </c>
      <c r="F189" s="150"/>
      <c r="G189" s="150"/>
      <c r="H189" s="150"/>
      <c r="I189" s="229"/>
      <c r="J189" s="229"/>
      <c r="K189" s="229"/>
    </row>
    <row r="190" spans="1:11" s="214" customFormat="1" ht="47.25" hidden="1" x14ac:dyDescent="0.25">
      <c r="A190" s="160" t="s">
        <v>519</v>
      </c>
      <c r="B190" s="145" t="s">
        <v>373</v>
      </c>
      <c r="C190" s="145" t="s">
        <v>404</v>
      </c>
      <c r="D190" s="217" t="s">
        <v>520</v>
      </c>
      <c r="E190" s="136"/>
      <c r="F190" s="153">
        <v>0</v>
      </c>
      <c r="G190" s="153">
        <v>0</v>
      </c>
      <c r="H190" s="153">
        <v>0</v>
      </c>
    </row>
    <row r="191" spans="1:11" s="213" customFormat="1" hidden="1" x14ac:dyDescent="0.25">
      <c r="A191" s="230" t="s">
        <v>479</v>
      </c>
      <c r="B191" s="148" t="s">
        <v>373</v>
      </c>
      <c r="C191" s="148" t="s">
        <v>404</v>
      </c>
      <c r="D191" s="148" t="s">
        <v>521</v>
      </c>
      <c r="E191" s="136"/>
      <c r="F191" s="150">
        <v>0</v>
      </c>
      <c r="G191" s="150">
        <v>0</v>
      </c>
      <c r="H191" s="150">
        <v>0</v>
      </c>
    </row>
    <row r="192" spans="1:11" s="213" customFormat="1" ht="30.75" hidden="1" x14ac:dyDescent="0.25">
      <c r="A192" s="147" t="s">
        <v>357</v>
      </c>
      <c r="B192" s="148" t="s">
        <v>373</v>
      </c>
      <c r="C192" s="148" t="s">
        <v>404</v>
      </c>
      <c r="D192" s="161" t="s">
        <v>521</v>
      </c>
      <c r="E192" s="136">
        <v>200</v>
      </c>
      <c r="F192" s="150"/>
      <c r="G192" s="150"/>
      <c r="H192" s="150"/>
      <c r="I192" s="231"/>
      <c r="J192" s="231"/>
      <c r="K192" s="231"/>
    </row>
    <row r="193" spans="1:11" s="214" customFormat="1" ht="31.5" hidden="1" x14ac:dyDescent="0.25">
      <c r="A193" s="144" t="s">
        <v>522</v>
      </c>
      <c r="B193" s="145" t="s">
        <v>373</v>
      </c>
      <c r="C193" s="145" t="s">
        <v>404</v>
      </c>
      <c r="D193" s="145" t="s">
        <v>523</v>
      </c>
      <c r="E193" s="138"/>
      <c r="F193" s="153">
        <v>0</v>
      </c>
      <c r="G193" s="153">
        <v>0</v>
      </c>
      <c r="H193" s="153">
        <v>0</v>
      </c>
      <c r="I193" s="229"/>
      <c r="J193" s="229"/>
      <c r="K193" s="229"/>
    </row>
    <row r="194" spans="1:11" s="213" customFormat="1" hidden="1" x14ac:dyDescent="0.25">
      <c r="A194" s="147" t="s">
        <v>479</v>
      </c>
      <c r="B194" s="148" t="s">
        <v>373</v>
      </c>
      <c r="C194" s="148" t="s">
        <v>404</v>
      </c>
      <c r="D194" s="148" t="s">
        <v>524</v>
      </c>
      <c r="E194" s="136"/>
      <c r="F194" s="150">
        <v>0</v>
      </c>
      <c r="G194" s="150">
        <v>0</v>
      </c>
      <c r="H194" s="150">
        <v>0</v>
      </c>
      <c r="I194" s="231"/>
      <c r="J194" s="231"/>
      <c r="K194" s="231"/>
    </row>
    <row r="195" spans="1:11" s="213" customFormat="1" ht="30.75" hidden="1" x14ac:dyDescent="0.25">
      <c r="A195" s="147" t="s">
        <v>357</v>
      </c>
      <c r="B195" s="148" t="s">
        <v>373</v>
      </c>
      <c r="C195" s="148" t="s">
        <v>404</v>
      </c>
      <c r="D195" s="161" t="s">
        <v>524</v>
      </c>
      <c r="E195" s="136">
        <v>200</v>
      </c>
      <c r="F195" s="150"/>
      <c r="G195" s="150"/>
      <c r="H195" s="150"/>
      <c r="I195" s="231"/>
      <c r="J195" s="231"/>
      <c r="K195" s="231"/>
    </row>
    <row r="196" spans="1:11" s="213" customFormat="1" hidden="1" x14ac:dyDescent="0.25">
      <c r="A196" s="160" t="s">
        <v>504</v>
      </c>
      <c r="B196" s="145" t="s">
        <v>373</v>
      </c>
      <c r="C196" s="145" t="s">
        <v>404</v>
      </c>
      <c r="D196" s="217" t="s">
        <v>505</v>
      </c>
      <c r="E196" s="138"/>
      <c r="F196" s="153">
        <v>0</v>
      </c>
      <c r="G196" s="153">
        <v>0</v>
      </c>
      <c r="H196" s="153">
        <v>0</v>
      </c>
      <c r="I196" s="231"/>
      <c r="J196" s="231"/>
      <c r="K196" s="231"/>
    </row>
    <row r="197" spans="1:11" s="213" customFormat="1" hidden="1" x14ac:dyDescent="0.25">
      <c r="A197" s="227" t="s">
        <v>479</v>
      </c>
      <c r="B197" s="148" t="s">
        <v>373</v>
      </c>
      <c r="C197" s="148" t="s">
        <v>404</v>
      </c>
      <c r="D197" s="219" t="s">
        <v>506</v>
      </c>
      <c r="E197" s="136"/>
      <c r="F197" s="150">
        <v>0</v>
      </c>
      <c r="G197" s="150">
        <v>0</v>
      </c>
      <c r="H197" s="150">
        <v>0</v>
      </c>
      <c r="I197" s="231"/>
      <c r="J197" s="231"/>
      <c r="K197" s="231"/>
    </row>
    <row r="198" spans="1:11" s="213" customFormat="1" ht="30.75" hidden="1" x14ac:dyDescent="0.25">
      <c r="A198" s="147" t="s">
        <v>357</v>
      </c>
      <c r="B198" s="148" t="s">
        <v>373</v>
      </c>
      <c r="C198" s="148" t="s">
        <v>404</v>
      </c>
      <c r="D198" s="219" t="s">
        <v>506</v>
      </c>
      <c r="E198" s="136">
        <v>200</v>
      </c>
      <c r="F198" s="150"/>
      <c r="G198" s="150"/>
      <c r="H198" s="150"/>
      <c r="I198" s="231"/>
      <c r="J198" s="231"/>
      <c r="K198" s="231"/>
    </row>
    <row r="199" spans="1:11" s="213" customFormat="1" ht="30.75" hidden="1" x14ac:dyDescent="0.25">
      <c r="A199" s="151" t="s">
        <v>386</v>
      </c>
      <c r="B199" s="148" t="s">
        <v>373</v>
      </c>
      <c r="C199" s="148" t="s">
        <v>404</v>
      </c>
      <c r="D199" s="219" t="s">
        <v>506</v>
      </c>
      <c r="E199" s="136">
        <v>600</v>
      </c>
      <c r="F199" s="150"/>
      <c r="G199" s="150"/>
      <c r="H199" s="150"/>
      <c r="I199" s="231"/>
      <c r="J199" s="231"/>
      <c r="K199" s="231"/>
    </row>
    <row r="200" spans="1:11" s="213" customFormat="1" ht="63" hidden="1" x14ac:dyDescent="0.25">
      <c r="A200" s="144" t="s">
        <v>481</v>
      </c>
      <c r="B200" s="145" t="s">
        <v>373</v>
      </c>
      <c r="C200" s="145" t="s">
        <v>404</v>
      </c>
      <c r="D200" s="145" t="s">
        <v>482</v>
      </c>
      <c r="E200" s="136"/>
      <c r="F200" s="153">
        <v>0</v>
      </c>
      <c r="G200" s="153">
        <v>0</v>
      </c>
      <c r="H200" s="153">
        <v>0</v>
      </c>
      <c r="I200" s="231"/>
      <c r="J200" s="231"/>
      <c r="K200" s="231"/>
    </row>
    <row r="201" spans="1:11" s="213" customFormat="1" hidden="1" x14ac:dyDescent="0.25">
      <c r="A201" s="147" t="s">
        <v>479</v>
      </c>
      <c r="B201" s="148" t="s">
        <v>373</v>
      </c>
      <c r="C201" s="148" t="s">
        <v>404</v>
      </c>
      <c r="D201" s="148" t="s">
        <v>485</v>
      </c>
      <c r="E201" s="136"/>
      <c r="F201" s="150">
        <v>0</v>
      </c>
      <c r="G201" s="150">
        <v>0</v>
      </c>
      <c r="H201" s="150">
        <v>0</v>
      </c>
      <c r="I201" s="231"/>
      <c r="J201" s="231"/>
      <c r="K201" s="231"/>
    </row>
    <row r="202" spans="1:11" s="213" customFormat="1" ht="30.75" hidden="1" x14ac:dyDescent="0.25">
      <c r="A202" s="147" t="s">
        <v>357</v>
      </c>
      <c r="B202" s="148" t="s">
        <v>373</v>
      </c>
      <c r="C202" s="148" t="s">
        <v>404</v>
      </c>
      <c r="D202" s="219" t="s">
        <v>485</v>
      </c>
      <c r="E202" s="136">
        <v>200</v>
      </c>
      <c r="F202" s="150"/>
      <c r="G202" s="150"/>
      <c r="H202" s="150"/>
      <c r="I202" s="231"/>
      <c r="J202" s="231"/>
      <c r="K202" s="231"/>
    </row>
    <row r="203" spans="1:11" s="213" customFormat="1" ht="31.5" hidden="1" x14ac:dyDescent="0.25">
      <c r="A203" s="144" t="s">
        <v>511</v>
      </c>
      <c r="B203" s="145" t="s">
        <v>373</v>
      </c>
      <c r="C203" s="145" t="s">
        <v>404</v>
      </c>
      <c r="D203" s="145" t="s">
        <v>474</v>
      </c>
      <c r="E203" s="138"/>
      <c r="F203" s="153">
        <v>0</v>
      </c>
      <c r="G203" s="153">
        <v>0</v>
      </c>
      <c r="H203" s="153">
        <v>0</v>
      </c>
      <c r="I203" s="231"/>
      <c r="J203" s="231"/>
      <c r="K203" s="231"/>
    </row>
    <row r="204" spans="1:11" s="213" customFormat="1" hidden="1" x14ac:dyDescent="0.25">
      <c r="A204" s="147" t="s">
        <v>479</v>
      </c>
      <c r="B204" s="148" t="s">
        <v>373</v>
      </c>
      <c r="C204" s="148" t="s">
        <v>404</v>
      </c>
      <c r="D204" s="219" t="s">
        <v>480</v>
      </c>
      <c r="E204" s="136"/>
      <c r="F204" s="150">
        <v>0</v>
      </c>
      <c r="G204" s="150">
        <v>0</v>
      </c>
      <c r="H204" s="150">
        <v>0</v>
      </c>
      <c r="I204" s="231"/>
      <c r="J204" s="231"/>
      <c r="K204" s="231"/>
    </row>
    <row r="205" spans="1:11" s="214" customFormat="1" ht="30.75" hidden="1" x14ac:dyDescent="0.25">
      <c r="A205" s="147" t="s">
        <v>357</v>
      </c>
      <c r="B205" s="148" t="s">
        <v>373</v>
      </c>
      <c r="C205" s="148" t="s">
        <v>404</v>
      </c>
      <c r="D205" s="161" t="s">
        <v>480</v>
      </c>
      <c r="E205" s="136">
        <v>200</v>
      </c>
      <c r="F205" s="150"/>
      <c r="G205" s="150"/>
      <c r="H205" s="150"/>
      <c r="I205" s="229"/>
      <c r="J205" s="229"/>
      <c r="K205" s="229"/>
    </row>
    <row r="206" spans="1:11" s="214" customFormat="1" hidden="1" x14ac:dyDescent="0.25">
      <c r="A206" s="144" t="s">
        <v>343</v>
      </c>
      <c r="B206" s="145" t="s">
        <v>373</v>
      </c>
      <c r="C206" s="145" t="s">
        <v>404</v>
      </c>
      <c r="D206" s="162" t="s">
        <v>344</v>
      </c>
      <c r="E206" s="136"/>
      <c r="F206" s="153">
        <v>0</v>
      </c>
      <c r="G206" s="153">
        <v>0</v>
      </c>
      <c r="H206" s="153">
        <v>0</v>
      </c>
    </row>
    <row r="207" spans="1:11" s="214" customFormat="1" ht="30.75" hidden="1" x14ac:dyDescent="0.25">
      <c r="A207" s="147" t="s">
        <v>422</v>
      </c>
      <c r="B207" s="148" t="s">
        <v>373</v>
      </c>
      <c r="C207" s="148" t="s">
        <v>404</v>
      </c>
      <c r="D207" s="136">
        <v>9910000000</v>
      </c>
      <c r="E207" s="136"/>
      <c r="F207" s="150">
        <v>0</v>
      </c>
      <c r="G207" s="150">
        <v>0</v>
      </c>
      <c r="H207" s="150">
        <v>0</v>
      </c>
    </row>
    <row r="208" spans="1:11" s="214" customFormat="1" ht="30.75" hidden="1" x14ac:dyDescent="0.25">
      <c r="A208" s="147" t="s">
        <v>357</v>
      </c>
      <c r="B208" s="148" t="s">
        <v>373</v>
      </c>
      <c r="C208" s="148" t="s">
        <v>404</v>
      </c>
      <c r="D208" s="165" t="s">
        <v>365</v>
      </c>
      <c r="E208" s="166" t="s">
        <v>358</v>
      </c>
      <c r="F208" s="150"/>
      <c r="G208" s="150"/>
      <c r="H208" s="150"/>
    </row>
    <row r="209" spans="1:9" s="214" customFormat="1" x14ac:dyDescent="0.25">
      <c r="A209" s="160" t="s">
        <v>525</v>
      </c>
      <c r="B209" s="145" t="s">
        <v>373</v>
      </c>
      <c r="C209" s="145" t="s">
        <v>373</v>
      </c>
      <c r="D209" s="138"/>
      <c r="E209" s="138"/>
      <c r="F209" s="146">
        <v>43761758</v>
      </c>
      <c r="G209" s="146">
        <v>46392075</v>
      </c>
      <c r="H209" s="146">
        <v>47813391</v>
      </c>
    </row>
    <row r="210" spans="1:9" s="214" customFormat="1" ht="47.25" x14ac:dyDescent="0.25">
      <c r="A210" s="160" t="s">
        <v>519</v>
      </c>
      <c r="B210" s="145" t="s">
        <v>373</v>
      </c>
      <c r="C210" s="145" t="s">
        <v>373</v>
      </c>
      <c r="D210" s="217" t="s">
        <v>520</v>
      </c>
      <c r="E210" s="138"/>
      <c r="F210" s="146">
        <v>43761758</v>
      </c>
      <c r="G210" s="146">
        <v>46392075</v>
      </c>
      <c r="H210" s="146">
        <v>47813391</v>
      </c>
    </row>
    <row r="211" spans="1:9" s="232" customFormat="1" ht="15" x14ac:dyDescent="0.2">
      <c r="A211" s="151" t="s">
        <v>475</v>
      </c>
      <c r="B211" s="148" t="s">
        <v>373</v>
      </c>
      <c r="C211" s="148" t="s">
        <v>373</v>
      </c>
      <c r="D211" s="219" t="s">
        <v>526</v>
      </c>
      <c r="E211" s="136"/>
      <c r="F211" s="149">
        <v>18199860</v>
      </c>
      <c r="G211" s="149">
        <v>21562846</v>
      </c>
      <c r="H211" s="149">
        <v>21766811</v>
      </c>
    </row>
    <row r="212" spans="1:9" s="232" customFormat="1" ht="45" x14ac:dyDescent="0.2">
      <c r="A212" s="151" t="s">
        <v>527</v>
      </c>
      <c r="B212" s="148" t="s">
        <v>373</v>
      </c>
      <c r="C212" s="148" t="s">
        <v>373</v>
      </c>
      <c r="D212" s="219" t="s">
        <v>526</v>
      </c>
      <c r="E212" s="136"/>
      <c r="F212" s="149">
        <v>15979748</v>
      </c>
      <c r="G212" s="149">
        <v>19441130</v>
      </c>
      <c r="H212" s="149">
        <v>19560228</v>
      </c>
    </row>
    <row r="213" spans="1:9" s="232" customFormat="1" ht="75" x14ac:dyDescent="0.2">
      <c r="A213" s="151" t="s">
        <v>349</v>
      </c>
      <c r="B213" s="148" t="s">
        <v>373</v>
      </c>
      <c r="C213" s="148" t="s">
        <v>373</v>
      </c>
      <c r="D213" s="219" t="s">
        <v>526</v>
      </c>
      <c r="E213" s="136">
        <v>100</v>
      </c>
      <c r="F213" s="158">
        <v>1137982</v>
      </c>
      <c r="G213" s="158">
        <v>1183500</v>
      </c>
      <c r="H213" s="158">
        <v>1230840</v>
      </c>
    </row>
    <row r="214" spans="1:9" s="232" customFormat="1" ht="30" x14ac:dyDescent="0.2">
      <c r="A214" s="147" t="s">
        <v>357</v>
      </c>
      <c r="B214" s="148" t="s">
        <v>373</v>
      </c>
      <c r="C214" s="148" t="s">
        <v>373</v>
      </c>
      <c r="D214" s="219" t="s">
        <v>526</v>
      </c>
      <c r="E214" s="136">
        <v>200</v>
      </c>
      <c r="F214" s="149">
        <v>3864750</v>
      </c>
      <c r="G214" s="149">
        <v>4307288</v>
      </c>
      <c r="H214" s="149">
        <v>4180112</v>
      </c>
    </row>
    <row r="215" spans="1:9" s="232" customFormat="1" ht="15" x14ac:dyDescent="0.2">
      <c r="A215" s="151" t="s">
        <v>366</v>
      </c>
      <c r="B215" s="148" t="s">
        <v>373</v>
      </c>
      <c r="C215" s="148" t="s">
        <v>373</v>
      </c>
      <c r="D215" s="219" t="s">
        <v>526</v>
      </c>
      <c r="E215" s="136">
        <v>300</v>
      </c>
      <c r="F215" s="149">
        <v>10977016</v>
      </c>
      <c r="G215" s="149">
        <v>13950342</v>
      </c>
      <c r="H215" s="149">
        <v>14149276</v>
      </c>
    </row>
    <row r="216" spans="1:9" s="232" customFormat="1" ht="30" x14ac:dyDescent="0.2">
      <c r="A216" s="151" t="s">
        <v>528</v>
      </c>
      <c r="B216" s="148" t="s">
        <v>373</v>
      </c>
      <c r="C216" s="148" t="s">
        <v>373</v>
      </c>
      <c r="D216" s="219" t="s">
        <v>526</v>
      </c>
      <c r="E216" s="136"/>
      <c r="F216" s="149">
        <v>904962</v>
      </c>
      <c r="G216" s="149">
        <v>941160</v>
      </c>
      <c r="H216" s="149">
        <v>978806</v>
      </c>
    </row>
    <row r="217" spans="1:9" s="232" customFormat="1" ht="30" x14ac:dyDescent="0.2">
      <c r="A217" s="147" t="s">
        <v>357</v>
      </c>
      <c r="B217" s="148" t="s">
        <v>373</v>
      </c>
      <c r="C217" s="148" t="s">
        <v>373</v>
      </c>
      <c r="D217" s="219" t="s">
        <v>526</v>
      </c>
      <c r="E217" s="136">
        <v>200</v>
      </c>
      <c r="F217" s="149">
        <v>294627</v>
      </c>
      <c r="G217" s="149">
        <v>306412</v>
      </c>
      <c r="H217" s="149">
        <v>318668</v>
      </c>
    </row>
    <row r="218" spans="1:9" s="232" customFormat="1" ht="15" x14ac:dyDescent="0.2">
      <c r="A218" s="151" t="s">
        <v>366</v>
      </c>
      <c r="B218" s="148" t="s">
        <v>373</v>
      </c>
      <c r="C218" s="148" t="s">
        <v>373</v>
      </c>
      <c r="D218" s="219" t="s">
        <v>526</v>
      </c>
      <c r="E218" s="136">
        <v>300</v>
      </c>
      <c r="F218" s="149">
        <v>610335</v>
      </c>
      <c r="G218" s="149">
        <v>634748</v>
      </c>
      <c r="H218" s="149">
        <v>660138</v>
      </c>
    </row>
    <row r="219" spans="1:9" s="232" customFormat="1" ht="30" x14ac:dyDescent="0.2">
      <c r="A219" s="151" t="s">
        <v>529</v>
      </c>
      <c r="B219" s="148" t="s">
        <v>373</v>
      </c>
      <c r="C219" s="148" t="s">
        <v>373</v>
      </c>
      <c r="D219" s="219" t="s">
        <v>526</v>
      </c>
      <c r="E219" s="136"/>
      <c r="F219" s="149">
        <v>1315150</v>
      </c>
      <c r="G219" s="149">
        <v>1180556</v>
      </c>
      <c r="H219" s="149">
        <v>1227777</v>
      </c>
    </row>
    <row r="220" spans="1:9" s="232" customFormat="1" ht="30" x14ac:dyDescent="0.2">
      <c r="A220" s="151" t="s">
        <v>357</v>
      </c>
      <c r="B220" s="148" t="s">
        <v>373</v>
      </c>
      <c r="C220" s="148" t="s">
        <v>373</v>
      </c>
      <c r="D220" s="219" t="s">
        <v>526</v>
      </c>
      <c r="E220" s="136">
        <v>200</v>
      </c>
      <c r="F220" s="149">
        <v>1315150</v>
      </c>
      <c r="G220" s="149">
        <v>1180556</v>
      </c>
      <c r="H220" s="149">
        <v>1227777</v>
      </c>
    </row>
    <row r="221" spans="1:9" s="232" customFormat="1" ht="15" x14ac:dyDescent="0.2">
      <c r="A221" s="230" t="s">
        <v>479</v>
      </c>
      <c r="B221" s="148" t="s">
        <v>373</v>
      </c>
      <c r="C221" s="148" t="s">
        <v>373</v>
      </c>
      <c r="D221" s="148" t="s">
        <v>521</v>
      </c>
      <c r="E221" s="148"/>
      <c r="F221" s="149">
        <v>25561898</v>
      </c>
      <c r="G221" s="149">
        <v>24829229</v>
      </c>
      <c r="H221" s="149">
        <v>26046580</v>
      </c>
      <c r="I221" s="233"/>
    </row>
    <row r="222" spans="1:9" s="232" customFormat="1" ht="75" x14ac:dyDescent="0.2">
      <c r="A222" s="151" t="s">
        <v>349</v>
      </c>
      <c r="B222" s="148" t="s">
        <v>373</v>
      </c>
      <c r="C222" s="148" t="s">
        <v>373</v>
      </c>
      <c r="D222" s="148" t="s">
        <v>521</v>
      </c>
      <c r="E222" s="148" t="s">
        <v>350</v>
      </c>
      <c r="F222" s="149">
        <v>24404858</v>
      </c>
      <c r="G222" s="149">
        <v>23625908</v>
      </c>
      <c r="H222" s="149">
        <v>24795127</v>
      </c>
      <c r="I222" s="233"/>
    </row>
    <row r="223" spans="1:9" s="232" customFormat="1" ht="30" x14ac:dyDescent="0.2">
      <c r="A223" s="147" t="s">
        <v>357</v>
      </c>
      <c r="B223" s="148" t="s">
        <v>373</v>
      </c>
      <c r="C223" s="148" t="s">
        <v>373</v>
      </c>
      <c r="D223" s="148" t="s">
        <v>521</v>
      </c>
      <c r="E223" s="148" t="s">
        <v>358</v>
      </c>
      <c r="F223" s="149">
        <v>1157040</v>
      </c>
      <c r="G223" s="149">
        <v>1203321</v>
      </c>
      <c r="H223" s="149">
        <v>1251453</v>
      </c>
      <c r="I223" s="233"/>
    </row>
    <row r="224" spans="1:9" s="238" customFormat="1" x14ac:dyDescent="0.25">
      <c r="A224" s="234" t="s">
        <v>423</v>
      </c>
      <c r="B224" s="235" t="s">
        <v>373</v>
      </c>
      <c r="C224" s="235" t="s">
        <v>424</v>
      </c>
      <c r="D224" s="236"/>
      <c r="E224" s="236"/>
      <c r="F224" s="237">
        <v>148365879.80000001</v>
      </c>
      <c r="G224" s="237">
        <v>153249583.19999999</v>
      </c>
      <c r="H224" s="146">
        <v>154480917.69999999</v>
      </c>
    </row>
    <row r="225" spans="1:8" s="238" customFormat="1" x14ac:dyDescent="0.25">
      <c r="A225" s="160" t="s">
        <v>504</v>
      </c>
      <c r="B225" s="145" t="s">
        <v>373</v>
      </c>
      <c r="C225" s="145" t="s">
        <v>424</v>
      </c>
      <c r="D225" s="217" t="s">
        <v>505</v>
      </c>
      <c r="E225" s="138"/>
      <c r="F225" s="146">
        <v>148365879.80000001</v>
      </c>
      <c r="G225" s="146">
        <v>153249583.19999999</v>
      </c>
      <c r="H225" s="146">
        <v>154480917.69999999</v>
      </c>
    </row>
    <row r="226" spans="1:8" s="239" customFormat="1" ht="15" x14ac:dyDescent="0.2">
      <c r="A226" s="151" t="s">
        <v>475</v>
      </c>
      <c r="B226" s="148" t="s">
        <v>373</v>
      </c>
      <c r="C226" s="148" t="s">
        <v>424</v>
      </c>
      <c r="D226" s="219" t="s">
        <v>530</v>
      </c>
      <c r="E226" s="136"/>
      <c r="F226" s="149">
        <v>58693278.859999999</v>
      </c>
      <c r="G226" s="149">
        <v>61522807.950000003</v>
      </c>
      <c r="H226" s="149">
        <v>62380215.32</v>
      </c>
    </row>
    <row r="227" spans="1:8" s="239" customFormat="1" ht="30" x14ac:dyDescent="0.2">
      <c r="A227" s="151" t="s">
        <v>531</v>
      </c>
      <c r="B227" s="148" t="s">
        <v>373</v>
      </c>
      <c r="C227" s="148" t="s">
        <v>424</v>
      </c>
      <c r="D227" s="219" t="s">
        <v>530</v>
      </c>
      <c r="E227" s="136"/>
      <c r="F227" s="149">
        <v>2028735.63</v>
      </c>
      <c r="G227" s="149">
        <v>2629885.06</v>
      </c>
      <c r="H227" s="149">
        <v>2735080.46</v>
      </c>
    </row>
    <row r="228" spans="1:8" s="238" customFormat="1" ht="15" x14ac:dyDescent="0.2">
      <c r="A228" s="151" t="s">
        <v>366</v>
      </c>
      <c r="B228" s="148" t="s">
        <v>373</v>
      </c>
      <c r="C228" s="148" t="s">
        <v>424</v>
      </c>
      <c r="D228" s="219" t="s">
        <v>530</v>
      </c>
      <c r="E228" s="136">
        <v>300</v>
      </c>
      <c r="F228" s="149">
        <v>2028735.63</v>
      </c>
      <c r="G228" s="149">
        <v>2629885.06</v>
      </c>
      <c r="H228" s="149">
        <v>2735080.46</v>
      </c>
    </row>
    <row r="229" spans="1:8" s="238" customFormat="1" ht="30" x14ac:dyDescent="0.2">
      <c r="A229" s="151" t="s">
        <v>532</v>
      </c>
      <c r="B229" s="148" t="s">
        <v>373</v>
      </c>
      <c r="C229" s="148" t="s">
        <v>424</v>
      </c>
      <c r="D229" s="219" t="s">
        <v>530</v>
      </c>
      <c r="E229" s="136"/>
      <c r="F229" s="149">
        <v>52319716.780000001</v>
      </c>
      <c r="G229" s="149">
        <v>53022303.380000003</v>
      </c>
      <c r="H229" s="149">
        <v>53539690.57</v>
      </c>
    </row>
    <row r="230" spans="1:8" s="238" customFormat="1" ht="30" x14ac:dyDescent="0.2">
      <c r="A230" s="151" t="s">
        <v>386</v>
      </c>
      <c r="B230" s="148" t="s">
        <v>373</v>
      </c>
      <c r="C230" s="148" t="s">
        <v>424</v>
      </c>
      <c r="D230" s="219" t="s">
        <v>530</v>
      </c>
      <c r="E230" s="136">
        <v>600</v>
      </c>
      <c r="F230" s="204">
        <v>15319716.780000001</v>
      </c>
      <c r="G230" s="204">
        <v>13022303.380000001</v>
      </c>
      <c r="H230" s="204">
        <v>13539690.57</v>
      </c>
    </row>
    <row r="231" spans="1:8" s="238" customFormat="1" ht="15" x14ac:dyDescent="0.2">
      <c r="A231" s="151" t="s">
        <v>359</v>
      </c>
      <c r="B231" s="148" t="s">
        <v>373</v>
      </c>
      <c r="C231" s="148" t="s">
        <v>424</v>
      </c>
      <c r="D231" s="219" t="s">
        <v>530</v>
      </c>
      <c r="E231" s="136">
        <v>800</v>
      </c>
      <c r="F231" s="204">
        <v>37000000</v>
      </c>
      <c r="G231" s="204">
        <v>40000000</v>
      </c>
      <c r="H231" s="204">
        <v>40000000</v>
      </c>
    </row>
    <row r="232" spans="1:8" s="238" customFormat="1" ht="30" x14ac:dyDescent="0.2">
      <c r="A232" s="151" t="s">
        <v>533</v>
      </c>
      <c r="B232" s="148" t="s">
        <v>373</v>
      </c>
      <c r="C232" s="148" t="s">
        <v>424</v>
      </c>
      <c r="D232" s="219" t="s">
        <v>530</v>
      </c>
      <c r="E232" s="136"/>
      <c r="F232" s="149">
        <v>3489654.05</v>
      </c>
      <c r="G232" s="149">
        <v>4669240.21</v>
      </c>
      <c r="H232" s="149">
        <v>4856009.82</v>
      </c>
    </row>
    <row r="233" spans="1:8" s="238" customFormat="1" ht="15" x14ac:dyDescent="0.2">
      <c r="A233" s="151" t="s">
        <v>366</v>
      </c>
      <c r="B233" s="148" t="s">
        <v>373</v>
      </c>
      <c r="C233" s="148" t="s">
        <v>424</v>
      </c>
      <c r="D233" s="219" t="s">
        <v>530</v>
      </c>
      <c r="E233" s="136">
        <v>300</v>
      </c>
      <c r="F233" s="149">
        <v>3489654.05</v>
      </c>
      <c r="G233" s="149">
        <v>4669240.21</v>
      </c>
      <c r="H233" s="149">
        <v>4856009.82</v>
      </c>
    </row>
    <row r="234" spans="1:8" s="238" customFormat="1" ht="30" x14ac:dyDescent="0.2">
      <c r="A234" s="151" t="s">
        <v>534</v>
      </c>
      <c r="B234" s="148" t="s">
        <v>373</v>
      </c>
      <c r="C234" s="148" t="s">
        <v>424</v>
      </c>
      <c r="D234" s="219" t="s">
        <v>530</v>
      </c>
      <c r="E234" s="136"/>
      <c r="F234" s="149">
        <v>855172.39999999991</v>
      </c>
      <c r="G234" s="149">
        <v>1201379.3</v>
      </c>
      <c r="H234" s="149">
        <v>1249434.47</v>
      </c>
    </row>
    <row r="235" spans="1:8" s="238" customFormat="1" ht="15" x14ac:dyDescent="0.2">
      <c r="A235" s="151" t="s">
        <v>366</v>
      </c>
      <c r="B235" s="148" t="s">
        <v>373</v>
      </c>
      <c r="C235" s="148" t="s">
        <v>424</v>
      </c>
      <c r="D235" s="219" t="s">
        <v>530</v>
      </c>
      <c r="E235" s="136">
        <v>300</v>
      </c>
      <c r="F235" s="149">
        <v>855172.39999999991</v>
      </c>
      <c r="G235" s="149">
        <v>1201379.3</v>
      </c>
      <c r="H235" s="149">
        <v>1249434.47</v>
      </c>
    </row>
    <row r="236" spans="1:8" s="239" customFormat="1" ht="15" x14ac:dyDescent="0.2">
      <c r="A236" s="227" t="s">
        <v>479</v>
      </c>
      <c r="B236" s="148" t="s">
        <v>373</v>
      </c>
      <c r="C236" s="148" t="s">
        <v>424</v>
      </c>
      <c r="D236" s="219" t="s">
        <v>506</v>
      </c>
      <c r="E236" s="136"/>
      <c r="F236" s="149">
        <v>89672600.939999998</v>
      </c>
      <c r="G236" s="149">
        <v>91726775.25</v>
      </c>
      <c r="H236" s="149">
        <v>92100702.379999995</v>
      </c>
    </row>
    <row r="237" spans="1:8" s="238" customFormat="1" ht="75" x14ac:dyDescent="0.2">
      <c r="A237" s="151" t="s">
        <v>349</v>
      </c>
      <c r="B237" s="148" t="s">
        <v>373</v>
      </c>
      <c r="C237" s="148" t="s">
        <v>424</v>
      </c>
      <c r="D237" s="219" t="s">
        <v>506</v>
      </c>
      <c r="E237" s="136">
        <v>100</v>
      </c>
      <c r="F237" s="150">
        <v>63202258.899999999</v>
      </c>
      <c r="G237" s="150">
        <v>63102258.899999999</v>
      </c>
      <c r="H237" s="150">
        <v>63102258.899999999</v>
      </c>
    </row>
    <row r="238" spans="1:8" s="238" customFormat="1" ht="30" x14ac:dyDescent="0.2">
      <c r="A238" s="147" t="s">
        <v>357</v>
      </c>
      <c r="B238" s="148" t="s">
        <v>373</v>
      </c>
      <c r="C238" s="148" t="s">
        <v>424</v>
      </c>
      <c r="D238" s="219" t="s">
        <v>506</v>
      </c>
      <c r="E238" s="136">
        <v>200</v>
      </c>
      <c r="F238" s="150">
        <v>9191721.040000001</v>
      </c>
      <c r="G238" s="150">
        <v>10814750.51</v>
      </c>
      <c r="H238" s="150">
        <v>10636287.01</v>
      </c>
    </row>
    <row r="239" spans="1:8" s="238" customFormat="1" hidden="1" x14ac:dyDescent="0.25">
      <c r="A239" s="151" t="s">
        <v>366</v>
      </c>
      <c r="B239" s="148" t="s">
        <v>373</v>
      </c>
      <c r="C239" s="148" t="s">
        <v>424</v>
      </c>
      <c r="D239" s="219" t="s">
        <v>506</v>
      </c>
      <c r="E239" s="136">
        <v>300</v>
      </c>
      <c r="F239" s="150"/>
      <c r="G239" s="150"/>
      <c r="H239" s="153"/>
    </row>
    <row r="240" spans="1:8" s="238" customFormat="1" ht="30.75" hidden="1" x14ac:dyDescent="0.25">
      <c r="A240" s="151" t="s">
        <v>386</v>
      </c>
      <c r="B240" s="148" t="s">
        <v>373</v>
      </c>
      <c r="C240" s="148" t="s">
        <v>424</v>
      </c>
      <c r="D240" s="219" t="s">
        <v>506</v>
      </c>
      <c r="E240" s="136">
        <v>600</v>
      </c>
      <c r="F240" s="150"/>
      <c r="G240" s="150"/>
      <c r="H240" s="153"/>
    </row>
    <row r="241" spans="1:8" s="239" customFormat="1" ht="15" x14ac:dyDescent="0.2">
      <c r="A241" s="151" t="s">
        <v>359</v>
      </c>
      <c r="B241" s="148" t="s">
        <v>373</v>
      </c>
      <c r="C241" s="148" t="s">
        <v>424</v>
      </c>
      <c r="D241" s="219" t="s">
        <v>506</v>
      </c>
      <c r="E241" s="136">
        <v>800</v>
      </c>
      <c r="F241" s="150">
        <v>4000000</v>
      </c>
      <c r="G241" s="150">
        <v>4000000</v>
      </c>
      <c r="H241" s="150">
        <v>4000000</v>
      </c>
    </row>
    <row r="242" spans="1:8" s="239" customFormat="1" ht="15" x14ac:dyDescent="0.2">
      <c r="A242" s="151" t="s">
        <v>359</v>
      </c>
      <c r="B242" s="148" t="s">
        <v>373</v>
      </c>
      <c r="C242" s="148" t="s">
        <v>424</v>
      </c>
      <c r="D242" s="219" t="s">
        <v>506</v>
      </c>
      <c r="E242" s="136">
        <v>800</v>
      </c>
      <c r="F242" s="150">
        <v>13278621</v>
      </c>
      <c r="G242" s="150">
        <v>13809765.84</v>
      </c>
      <c r="H242" s="150">
        <v>14362156.470000001</v>
      </c>
    </row>
    <row r="243" spans="1:8" s="238" customFormat="1" hidden="1" x14ac:dyDescent="0.25">
      <c r="A243" s="144" t="s">
        <v>343</v>
      </c>
      <c r="B243" s="145" t="s">
        <v>373</v>
      </c>
      <c r="C243" s="145" t="s">
        <v>424</v>
      </c>
      <c r="D243" s="162" t="s">
        <v>344</v>
      </c>
      <c r="E243" s="138"/>
      <c r="F243" s="153">
        <v>0</v>
      </c>
      <c r="G243" s="153">
        <v>0</v>
      </c>
      <c r="H243" s="153"/>
    </row>
    <row r="244" spans="1:8" s="239" customFormat="1" ht="15" hidden="1" x14ac:dyDescent="0.2">
      <c r="A244" s="147" t="s">
        <v>380</v>
      </c>
      <c r="B244" s="148" t="s">
        <v>373</v>
      </c>
      <c r="C244" s="148" t="s">
        <v>424</v>
      </c>
      <c r="D244" s="161" t="s">
        <v>381</v>
      </c>
      <c r="E244" s="136"/>
      <c r="F244" s="150">
        <v>0</v>
      </c>
      <c r="G244" s="150">
        <v>0</v>
      </c>
      <c r="H244" s="150"/>
    </row>
    <row r="245" spans="1:8" s="239" customFormat="1" ht="30" hidden="1" x14ac:dyDescent="0.2">
      <c r="A245" s="151" t="s">
        <v>386</v>
      </c>
      <c r="B245" s="148" t="s">
        <v>373</v>
      </c>
      <c r="C245" s="148" t="s">
        <v>424</v>
      </c>
      <c r="D245" s="161" t="s">
        <v>381</v>
      </c>
      <c r="E245" s="136">
        <v>600</v>
      </c>
      <c r="F245" s="150"/>
      <c r="G245" s="150"/>
      <c r="H245" s="150"/>
    </row>
    <row r="246" spans="1:8" s="238" customFormat="1" x14ac:dyDescent="0.25">
      <c r="A246" s="160" t="s">
        <v>535</v>
      </c>
      <c r="B246" s="145" t="s">
        <v>426</v>
      </c>
      <c r="C246" s="145"/>
      <c r="D246" s="138"/>
      <c r="E246" s="138"/>
      <c r="F246" s="146">
        <v>492506158.56999993</v>
      </c>
      <c r="G246" s="146">
        <v>253402557.71000001</v>
      </c>
      <c r="H246" s="146">
        <v>176862133.69000003</v>
      </c>
    </row>
    <row r="247" spans="1:8" s="238" customFormat="1" x14ac:dyDescent="0.25">
      <c r="A247" s="160" t="s">
        <v>536</v>
      </c>
      <c r="B247" s="145" t="s">
        <v>426</v>
      </c>
      <c r="C247" s="145" t="s">
        <v>340</v>
      </c>
      <c r="D247" s="138"/>
      <c r="E247" s="138"/>
      <c r="F247" s="146">
        <v>462006534.03999996</v>
      </c>
      <c r="G247" s="146">
        <v>222541483.74000001</v>
      </c>
      <c r="H247" s="146">
        <v>145797881.04000002</v>
      </c>
    </row>
    <row r="248" spans="1:8" s="239" customFormat="1" x14ac:dyDescent="0.25">
      <c r="A248" s="160" t="s">
        <v>513</v>
      </c>
      <c r="B248" s="145" t="s">
        <v>426</v>
      </c>
      <c r="C248" s="145" t="s">
        <v>340</v>
      </c>
      <c r="D248" s="217" t="s">
        <v>514</v>
      </c>
      <c r="E248" s="138"/>
      <c r="F248" s="146">
        <v>462006534.03999996</v>
      </c>
      <c r="G248" s="146">
        <v>222541483.74000001</v>
      </c>
      <c r="H248" s="146">
        <v>145797881.04000002</v>
      </c>
    </row>
    <row r="249" spans="1:8" s="239" customFormat="1" ht="30" hidden="1" x14ac:dyDescent="0.2">
      <c r="A249" s="151" t="s">
        <v>537</v>
      </c>
      <c r="B249" s="148" t="s">
        <v>426</v>
      </c>
      <c r="C249" s="148" t="s">
        <v>340</v>
      </c>
      <c r="D249" s="228" t="s">
        <v>538</v>
      </c>
      <c r="E249" s="240"/>
      <c r="F249" s="149">
        <v>0</v>
      </c>
      <c r="G249" s="149">
        <v>0</v>
      </c>
      <c r="H249" s="149">
        <v>0</v>
      </c>
    </row>
    <row r="250" spans="1:8" s="239" customFormat="1" ht="30" hidden="1" x14ac:dyDescent="0.2">
      <c r="A250" s="147" t="s">
        <v>357</v>
      </c>
      <c r="B250" s="148" t="s">
        <v>426</v>
      </c>
      <c r="C250" s="148" t="s">
        <v>340</v>
      </c>
      <c r="D250" s="228" t="s">
        <v>538</v>
      </c>
      <c r="E250" s="240">
        <v>200</v>
      </c>
      <c r="F250" s="149">
        <v>0</v>
      </c>
      <c r="G250" s="149">
        <v>0</v>
      </c>
      <c r="H250" s="149">
        <v>0</v>
      </c>
    </row>
    <row r="251" spans="1:8" s="238" customFormat="1" x14ac:dyDescent="0.25">
      <c r="A251" s="144" t="s">
        <v>475</v>
      </c>
      <c r="B251" s="148" t="s">
        <v>426</v>
      </c>
      <c r="C251" s="148" t="s">
        <v>340</v>
      </c>
      <c r="D251" s="219" t="s">
        <v>516</v>
      </c>
      <c r="E251" s="241"/>
      <c r="F251" s="146">
        <v>327723521.00999999</v>
      </c>
      <c r="G251" s="146">
        <v>85662747.690000013</v>
      </c>
      <c r="H251" s="146">
        <v>7035672.5800000001</v>
      </c>
    </row>
    <row r="252" spans="1:8" s="239" customFormat="1" ht="30" x14ac:dyDescent="0.2">
      <c r="A252" s="147" t="s">
        <v>539</v>
      </c>
      <c r="B252" s="148" t="s">
        <v>426</v>
      </c>
      <c r="C252" s="148" t="s">
        <v>340</v>
      </c>
      <c r="D252" s="219" t="s">
        <v>516</v>
      </c>
      <c r="E252" s="240"/>
      <c r="F252" s="149">
        <v>6005971</v>
      </c>
      <c r="G252" s="149">
        <v>5749602.2000000002</v>
      </c>
      <c r="H252" s="149">
        <v>6150707.46</v>
      </c>
    </row>
    <row r="253" spans="1:8" s="239" customFormat="1" ht="30" x14ac:dyDescent="0.2">
      <c r="A253" s="147" t="s">
        <v>357</v>
      </c>
      <c r="B253" s="148" t="s">
        <v>426</v>
      </c>
      <c r="C253" s="148" t="s">
        <v>340</v>
      </c>
      <c r="D253" s="219" t="s">
        <v>516</v>
      </c>
      <c r="E253" s="240">
        <v>200</v>
      </c>
      <c r="F253" s="149">
        <v>6005971</v>
      </c>
      <c r="G253" s="149">
        <v>5749602.2000000002</v>
      </c>
      <c r="H253" s="149">
        <v>6150707.46</v>
      </c>
    </row>
    <row r="254" spans="1:8" s="239" customFormat="1" ht="60" x14ac:dyDescent="0.2">
      <c r="A254" s="147" t="s">
        <v>540</v>
      </c>
      <c r="B254" s="148" t="s">
        <v>426</v>
      </c>
      <c r="C254" s="148" t="s">
        <v>340</v>
      </c>
      <c r="D254" s="219" t="s">
        <v>516</v>
      </c>
      <c r="E254" s="240"/>
      <c r="F254" s="149">
        <v>320899350.00999999</v>
      </c>
      <c r="G254" s="149">
        <v>79062217.49000001</v>
      </c>
      <c r="H254" s="149">
        <v>0</v>
      </c>
    </row>
    <row r="255" spans="1:8" s="239" customFormat="1" ht="30" x14ac:dyDescent="0.2">
      <c r="A255" s="147" t="s">
        <v>418</v>
      </c>
      <c r="B255" s="148" t="s">
        <v>426</v>
      </c>
      <c r="C255" s="148" t="s">
        <v>340</v>
      </c>
      <c r="D255" s="219" t="s">
        <v>516</v>
      </c>
      <c r="E255" s="240">
        <v>400</v>
      </c>
      <c r="F255" s="149">
        <v>320899350.00999999</v>
      </c>
      <c r="G255" s="149">
        <v>79062217.49000001</v>
      </c>
      <c r="H255" s="149">
        <v>0</v>
      </c>
    </row>
    <row r="256" spans="1:8" s="239" customFormat="1" ht="45" x14ac:dyDescent="0.2">
      <c r="A256" s="151" t="s">
        <v>541</v>
      </c>
      <c r="B256" s="148" t="s">
        <v>426</v>
      </c>
      <c r="C256" s="148" t="s">
        <v>340</v>
      </c>
      <c r="D256" s="219" t="s">
        <v>516</v>
      </c>
      <c r="E256" s="136"/>
      <c r="F256" s="149">
        <v>818200</v>
      </c>
      <c r="G256" s="149">
        <v>850928</v>
      </c>
      <c r="H256" s="149">
        <v>884965.12</v>
      </c>
    </row>
    <row r="257" spans="1:8" s="238" customFormat="1" ht="30" x14ac:dyDescent="0.2">
      <c r="A257" s="147" t="s">
        <v>357</v>
      </c>
      <c r="B257" s="148" t="s">
        <v>426</v>
      </c>
      <c r="C257" s="148" t="s">
        <v>340</v>
      </c>
      <c r="D257" s="219" t="s">
        <v>516</v>
      </c>
      <c r="E257" s="136">
        <v>200</v>
      </c>
      <c r="F257" s="149">
        <v>818200</v>
      </c>
      <c r="G257" s="149">
        <v>850928</v>
      </c>
      <c r="H257" s="149">
        <v>884965.12</v>
      </c>
    </row>
    <row r="258" spans="1:8" s="239" customFormat="1" ht="15" x14ac:dyDescent="0.2">
      <c r="A258" s="242" t="s">
        <v>479</v>
      </c>
      <c r="B258" s="148" t="s">
        <v>426</v>
      </c>
      <c r="C258" s="148" t="s">
        <v>340</v>
      </c>
      <c r="D258" s="219" t="s">
        <v>518</v>
      </c>
      <c r="E258" s="136"/>
      <c r="F258" s="149">
        <v>134283013.03</v>
      </c>
      <c r="G258" s="149">
        <v>136878736.05000001</v>
      </c>
      <c r="H258" s="149">
        <v>138762208.46000001</v>
      </c>
    </row>
    <row r="259" spans="1:8" s="239" customFormat="1" ht="75" x14ac:dyDescent="0.2">
      <c r="A259" s="151" t="s">
        <v>349</v>
      </c>
      <c r="B259" s="148" t="s">
        <v>426</v>
      </c>
      <c r="C259" s="148" t="s">
        <v>340</v>
      </c>
      <c r="D259" s="219" t="s">
        <v>518</v>
      </c>
      <c r="E259" s="136">
        <v>100</v>
      </c>
      <c r="F259" s="204">
        <v>107259220.5</v>
      </c>
      <c r="G259" s="204">
        <v>107559220.5</v>
      </c>
      <c r="H259" s="204">
        <v>107559220.5</v>
      </c>
    </row>
    <row r="260" spans="1:8" s="239" customFormat="1" ht="30" x14ac:dyDescent="0.2">
      <c r="A260" s="147" t="s">
        <v>357</v>
      </c>
      <c r="B260" s="148" t="s">
        <v>426</v>
      </c>
      <c r="C260" s="148" t="s">
        <v>340</v>
      </c>
      <c r="D260" s="219" t="s">
        <v>518</v>
      </c>
      <c r="E260" s="136">
        <v>200</v>
      </c>
      <c r="F260" s="204">
        <v>26200792.529999997</v>
      </c>
      <c r="G260" s="204">
        <v>28496515.550000001</v>
      </c>
      <c r="H260" s="204">
        <v>30379987.960000001</v>
      </c>
    </row>
    <row r="261" spans="1:8" s="239" customFormat="1" ht="15" x14ac:dyDescent="0.2">
      <c r="A261" s="151" t="s">
        <v>359</v>
      </c>
      <c r="B261" s="148" t="s">
        <v>426</v>
      </c>
      <c r="C261" s="148" t="s">
        <v>340</v>
      </c>
      <c r="D261" s="219" t="s">
        <v>518</v>
      </c>
      <c r="E261" s="136">
        <v>800</v>
      </c>
      <c r="F261" s="204">
        <v>823000</v>
      </c>
      <c r="G261" s="204">
        <v>823000</v>
      </c>
      <c r="H261" s="204">
        <v>823000</v>
      </c>
    </row>
    <row r="262" spans="1:8" s="238" customFormat="1" hidden="1" x14ac:dyDescent="0.25">
      <c r="A262" s="160" t="s">
        <v>542</v>
      </c>
      <c r="B262" s="145" t="s">
        <v>426</v>
      </c>
      <c r="C262" s="145" t="s">
        <v>340</v>
      </c>
      <c r="D262" s="217" t="s">
        <v>543</v>
      </c>
      <c r="E262" s="138"/>
      <c r="F262" s="243">
        <v>0</v>
      </c>
      <c r="G262" s="243">
        <v>0</v>
      </c>
      <c r="H262" s="153"/>
    </row>
    <row r="263" spans="1:8" s="239" customFormat="1" ht="15" hidden="1" x14ac:dyDescent="0.2">
      <c r="A263" s="151" t="s">
        <v>475</v>
      </c>
      <c r="B263" s="148" t="s">
        <v>426</v>
      </c>
      <c r="C263" s="148" t="s">
        <v>340</v>
      </c>
      <c r="D263" s="219" t="s">
        <v>544</v>
      </c>
      <c r="E263" s="136"/>
      <c r="F263" s="204">
        <v>0</v>
      </c>
      <c r="G263" s="204">
        <v>0</v>
      </c>
      <c r="H263" s="204">
        <v>0</v>
      </c>
    </row>
    <row r="264" spans="1:8" s="239" customFormat="1" ht="30" hidden="1" x14ac:dyDescent="0.2">
      <c r="A264" s="151" t="s">
        <v>418</v>
      </c>
      <c r="B264" s="148" t="s">
        <v>426</v>
      </c>
      <c r="C264" s="148" t="s">
        <v>340</v>
      </c>
      <c r="D264" s="219" t="s">
        <v>544</v>
      </c>
      <c r="E264" s="136">
        <v>400</v>
      </c>
      <c r="F264" s="204">
        <v>0</v>
      </c>
      <c r="G264" s="204">
        <v>0</v>
      </c>
      <c r="H264" s="150"/>
    </row>
    <row r="265" spans="1:8" s="239" customFormat="1" ht="15" hidden="1" x14ac:dyDescent="0.2">
      <c r="A265" s="151" t="s">
        <v>359</v>
      </c>
      <c r="B265" s="148" t="s">
        <v>426</v>
      </c>
      <c r="C265" s="148" t="s">
        <v>340</v>
      </c>
      <c r="D265" s="219" t="s">
        <v>544</v>
      </c>
      <c r="E265" s="136">
        <v>800</v>
      </c>
      <c r="F265" s="204">
        <v>0</v>
      </c>
      <c r="G265" s="204">
        <v>0</v>
      </c>
      <c r="H265" s="150"/>
    </row>
    <row r="266" spans="1:8" s="238" customFormat="1" ht="31.5" x14ac:dyDescent="0.25">
      <c r="A266" s="160" t="s">
        <v>427</v>
      </c>
      <c r="B266" s="145" t="s">
        <v>426</v>
      </c>
      <c r="C266" s="145" t="s">
        <v>363</v>
      </c>
      <c r="D266" s="138"/>
      <c r="E266" s="138"/>
      <c r="F266" s="146">
        <v>30499624.529999997</v>
      </c>
      <c r="G266" s="146">
        <v>30861073.969999999</v>
      </c>
      <c r="H266" s="146">
        <v>31064252.649999999</v>
      </c>
    </row>
    <row r="267" spans="1:8" s="239" customFormat="1" x14ac:dyDescent="0.25">
      <c r="A267" s="160" t="s">
        <v>513</v>
      </c>
      <c r="B267" s="145" t="s">
        <v>426</v>
      </c>
      <c r="C267" s="145" t="s">
        <v>363</v>
      </c>
      <c r="D267" s="217" t="s">
        <v>514</v>
      </c>
      <c r="E267" s="138"/>
      <c r="F267" s="149">
        <v>30499624.529999997</v>
      </c>
      <c r="G267" s="149">
        <v>30861073.969999999</v>
      </c>
      <c r="H267" s="149">
        <v>31064252.649999999</v>
      </c>
    </row>
    <row r="268" spans="1:8" s="239" customFormat="1" ht="15" x14ac:dyDescent="0.2">
      <c r="A268" s="242" t="s">
        <v>479</v>
      </c>
      <c r="B268" s="148" t="s">
        <v>426</v>
      </c>
      <c r="C268" s="148" t="s">
        <v>363</v>
      </c>
      <c r="D268" s="219" t="s">
        <v>518</v>
      </c>
      <c r="E268" s="136"/>
      <c r="F268" s="149">
        <v>30499624.529999997</v>
      </c>
      <c r="G268" s="149">
        <v>30861073.969999999</v>
      </c>
      <c r="H268" s="149">
        <v>31064252.649999999</v>
      </c>
    </row>
    <row r="269" spans="1:8" s="238" customFormat="1" ht="75" x14ac:dyDescent="0.2">
      <c r="A269" s="151" t="s">
        <v>349</v>
      </c>
      <c r="B269" s="148" t="s">
        <v>426</v>
      </c>
      <c r="C269" s="148" t="s">
        <v>363</v>
      </c>
      <c r="D269" s="219" t="s">
        <v>518</v>
      </c>
      <c r="E269" s="136">
        <v>100</v>
      </c>
      <c r="F269" s="150">
        <v>27171761.559999999</v>
      </c>
      <c r="G269" s="150">
        <v>27171761.559999999</v>
      </c>
      <c r="H269" s="150">
        <v>27171761.559999999</v>
      </c>
    </row>
    <row r="270" spans="1:8" s="244" customFormat="1" ht="30" x14ac:dyDescent="0.2">
      <c r="A270" s="147" t="s">
        <v>357</v>
      </c>
      <c r="B270" s="148" t="s">
        <v>426</v>
      </c>
      <c r="C270" s="148" t="s">
        <v>363</v>
      </c>
      <c r="D270" s="219" t="s">
        <v>518</v>
      </c>
      <c r="E270" s="136">
        <v>200</v>
      </c>
      <c r="F270" s="150">
        <v>3327862.97</v>
      </c>
      <c r="G270" s="150">
        <v>3689312.41</v>
      </c>
      <c r="H270" s="150">
        <v>3892491.09</v>
      </c>
    </row>
    <row r="271" spans="1:8" s="244" customFormat="1" ht="15" hidden="1" x14ac:dyDescent="0.2">
      <c r="A271" s="151" t="s">
        <v>366</v>
      </c>
      <c r="B271" s="148" t="s">
        <v>426</v>
      </c>
      <c r="C271" s="148" t="s">
        <v>363</v>
      </c>
      <c r="D271" s="219" t="s">
        <v>518</v>
      </c>
      <c r="E271" s="136">
        <v>300</v>
      </c>
      <c r="F271" s="245">
        <v>0</v>
      </c>
      <c r="G271" s="245">
        <v>0</v>
      </c>
      <c r="H271" s="245">
        <v>0</v>
      </c>
    </row>
    <row r="272" spans="1:8" s="238" customFormat="1" ht="15" hidden="1" x14ac:dyDescent="0.2">
      <c r="A272" s="151" t="s">
        <v>359</v>
      </c>
      <c r="B272" s="148" t="s">
        <v>426</v>
      </c>
      <c r="C272" s="148" t="s">
        <v>363</v>
      </c>
      <c r="D272" s="219" t="s">
        <v>518</v>
      </c>
      <c r="E272" s="136">
        <v>800</v>
      </c>
      <c r="F272" s="150">
        <v>0</v>
      </c>
      <c r="G272" s="150">
        <v>0</v>
      </c>
      <c r="H272" s="150">
        <v>0</v>
      </c>
    </row>
    <row r="273" spans="1:8" s="238" customFormat="1" hidden="1" x14ac:dyDescent="0.25">
      <c r="A273" s="144" t="s">
        <v>343</v>
      </c>
      <c r="B273" s="145" t="s">
        <v>426</v>
      </c>
      <c r="C273" s="145" t="s">
        <v>363</v>
      </c>
      <c r="D273" s="145" t="s">
        <v>344</v>
      </c>
      <c r="E273" s="138"/>
      <c r="F273" s="153">
        <v>0</v>
      </c>
      <c r="G273" s="153">
        <v>0</v>
      </c>
      <c r="H273" s="153">
        <v>0</v>
      </c>
    </row>
    <row r="274" spans="1:8" s="238" customFormat="1" ht="15" hidden="1" x14ac:dyDescent="0.2">
      <c r="A274" s="147" t="s">
        <v>380</v>
      </c>
      <c r="B274" s="148" t="s">
        <v>426</v>
      </c>
      <c r="C274" s="148" t="s">
        <v>363</v>
      </c>
      <c r="D274" s="148" t="s">
        <v>381</v>
      </c>
      <c r="E274" s="136"/>
      <c r="F274" s="150">
        <v>0</v>
      </c>
      <c r="G274" s="150">
        <v>0</v>
      </c>
      <c r="H274" s="150">
        <v>0</v>
      </c>
    </row>
    <row r="275" spans="1:8" s="238" customFormat="1" ht="30.75" hidden="1" x14ac:dyDescent="0.25">
      <c r="A275" s="147" t="s">
        <v>357</v>
      </c>
      <c r="B275" s="148" t="s">
        <v>426</v>
      </c>
      <c r="C275" s="148" t="s">
        <v>363</v>
      </c>
      <c r="D275" s="148" t="s">
        <v>381</v>
      </c>
      <c r="E275" s="136">
        <v>200</v>
      </c>
      <c r="F275" s="150"/>
      <c r="G275" s="150"/>
      <c r="H275" s="153"/>
    </row>
    <row r="276" spans="1:8" s="238" customFormat="1" x14ac:dyDescent="0.25">
      <c r="A276" s="160" t="s">
        <v>545</v>
      </c>
      <c r="B276" s="145" t="s">
        <v>424</v>
      </c>
      <c r="C276" s="145"/>
      <c r="D276" s="219"/>
      <c r="E276" s="136"/>
      <c r="F276" s="153">
        <v>9500000</v>
      </c>
      <c r="G276" s="153">
        <v>30000000</v>
      </c>
      <c r="H276" s="153">
        <v>30000000</v>
      </c>
    </row>
    <row r="277" spans="1:8" s="238" customFormat="1" x14ac:dyDescent="0.25">
      <c r="A277" s="160" t="s">
        <v>546</v>
      </c>
      <c r="B277" s="145" t="s">
        <v>424</v>
      </c>
      <c r="C277" s="145" t="s">
        <v>424</v>
      </c>
      <c r="D277" s="219"/>
      <c r="E277" s="136"/>
      <c r="F277" s="153">
        <v>9500000</v>
      </c>
      <c r="G277" s="153">
        <v>30000000</v>
      </c>
      <c r="H277" s="153">
        <v>30000000</v>
      </c>
    </row>
    <row r="278" spans="1:8" s="238" customFormat="1" ht="47.25" x14ac:dyDescent="0.25">
      <c r="A278" s="144" t="s">
        <v>547</v>
      </c>
      <c r="B278" s="145" t="s">
        <v>424</v>
      </c>
      <c r="C278" s="145" t="s">
        <v>424</v>
      </c>
      <c r="D278" s="246" t="s">
        <v>548</v>
      </c>
      <c r="E278" s="136"/>
      <c r="F278" s="153">
        <v>9500000</v>
      </c>
      <c r="G278" s="153">
        <v>30000000</v>
      </c>
      <c r="H278" s="153">
        <v>30000000</v>
      </c>
    </row>
    <row r="279" spans="1:8" s="239" customFormat="1" ht="30" x14ac:dyDescent="0.2">
      <c r="A279" s="147" t="s">
        <v>549</v>
      </c>
      <c r="B279" s="148" t="s">
        <v>424</v>
      </c>
      <c r="C279" s="148" t="s">
        <v>424</v>
      </c>
      <c r="D279" s="165" t="s">
        <v>550</v>
      </c>
      <c r="E279" s="136"/>
      <c r="F279" s="150">
        <v>9500000</v>
      </c>
      <c r="G279" s="150">
        <v>30000000</v>
      </c>
      <c r="H279" s="150">
        <v>30000000</v>
      </c>
    </row>
    <row r="280" spans="1:8" s="238" customFormat="1" ht="30" x14ac:dyDescent="0.2">
      <c r="A280" s="147" t="s">
        <v>357</v>
      </c>
      <c r="B280" s="148" t="s">
        <v>424</v>
      </c>
      <c r="C280" s="148" t="s">
        <v>424</v>
      </c>
      <c r="D280" s="165" t="s">
        <v>550</v>
      </c>
      <c r="E280" s="136">
        <v>200</v>
      </c>
      <c r="F280" s="150">
        <v>9500000</v>
      </c>
      <c r="G280" s="150">
        <v>30000000</v>
      </c>
      <c r="H280" s="150">
        <v>30000000</v>
      </c>
    </row>
    <row r="281" spans="1:8" s="238" customFormat="1" x14ac:dyDescent="0.25">
      <c r="A281" s="144" t="s">
        <v>430</v>
      </c>
      <c r="B281" s="145" t="s">
        <v>396</v>
      </c>
      <c r="C281" s="145"/>
      <c r="D281" s="145"/>
      <c r="E281" s="145"/>
      <c r="F281" s="146">
        <v>155256256.53</v>
      </c>
      <c r="G281" s="146">
        <v>145838429.53</v>
      </c>
      <c r="H281" s="146">
        <v>147284201.53</v>
      </c>
    </row>
    <row r="282" spans="1:8" s="238" customFormat="1" x14ac:dyDescent="0.25">
      <c r="A282" s="144" t="s">
        <v>431</v>
      </c>
      <c r="B282" s="145" t="s">
        <v>396</v>
      </c>
      <c r="C282" s="145" t="s">
        <v>340</v>
      </c>
      <c r="D282" s="145"/>
      <c r="E282" s="145"/>
      <c r="F282" s="146">
        <v>11522153</v>
      </c>
      <c r="G282" s="146">
        <v>11702153</v>
      </c>
      <c r="H282" s="146">
        <v>11942153</v>
      </c>
    </row>
    <row r="283" spans="1:8" s="239" customFormat="1" x14ac:dyDescent="0.25">
      <c r="A283" s="144" t="s">
        <v>551</v>
      </c>
      <c r="B283" s="145" t="s">
        <v>396</v>
      </c>
      <c r="C283" s="145" t="s">
        <v>340</v>
      </c>
      <c r="D283" s="145" t="s">
        <v>552</v>
      </c>
      <c r="E283" s="145"/>
      <c r="F283" s="146">
        <v>6100000</v>
      </c>
      <c r="G283" s="146">
        <v>6100000</v>
      </c>
      <c r="H283" s="146">
        <v>6100000</v>
      </c>
    </row>
    <row r="284" spans="1:8" s="239" customFormat="1" ht="15" x14ac:dyDescent="0.2">
      <c r="A284" s="147" t="s">
        <v>479</v>
      </c>
      <c r="B284" s="148" t="s">
        <v>396</v>
      </c>
      <c r="C284" s="148" t="s">
        <v>340</v>
      </c>
      <c r="D284" s="148" t="s">
        <v>553</v>
      </c>
      <c r="E284" s="148"/>
      <c r="F284" s="149">
        <v>6100000</v>
      </c>
      <c r="G284" s="149">
        <v>6100000</v>
      </c>
      <c r="H284" s="149">
        <v>6100000</v>
      </c>
    </row>
    <row r="285" spans="1:8" s="239" customFormat="1" ht="15" x14ac:dyDescent="0.2">
      <c r="A285" s="147" t="s">
        <v>366</v>
      </c>
      <c r="B285" s="148" t="s">
        <v>396</v>
      </c>
      <c r="C285" s="148" t="s">
        <v>340</v>
      </c>
      <c r="D285" s="148" t="s">
        <v>553</v>
      </c>
      <c r="E285" s="148" t="s">
        <v>367</v>
      </c>
      <c r="F285" s="149">
        <v>6100000</v>
      </c>
      <c r="G285" s="149">
        <v>6100000</v>
      </c>
      <c r="H285" s="149">
        <v>6100000</v>
      </c>
    </row>
    <row r="286" spans="1:8" s="238" customFormat="1" x14ac:dyDescent="0.25">
      <c r="A286" s="144" t="s">
        <v>343</v>
      </c>
      <c r="B286" s="145" t="s">
        <v>396</v>
      </c>
      <c r="C286" s="145" t="s">
        <v>340</v>
      </c>
      <c r="D286" s="145" t="s">
        <v>344</v>
      </c>
      <c r="E286" s="145"/>
      <c r="F286" s="146">
        <v>5422153</v>
      </c>
      <c r="G286" s="146">
        <v>5602153</v>
      </c>
      <c r="H286" s="146">
        <v>5842153</v>
      </c>
    </row>
    <row r="287" spans="1:8" s="239" customFormat="1" ht="15" x14ac:dyDescent="0.2">
      <c r="A287" s="147" t="s">
        <v>380</v>
      </c>
      <c r="B287" s="148" t="s">
        <v>396</v>
      </c>
      <c r="C287" s="148" t="s">
        <v>340</v>
      </c>
      <c r="D287" s="148" t="s">
        <v>381</v>
      </c>
      <c r="E287" s="148"/>
      <c r="F287" s="149">
        <v>5422153</v>
      </c>
      <c r="G287" s="149">
        <v>5602153</v>
      </c>
      <c r="H287" s="149">
        <v>5842153</v>
      </c>
    </row>
    <row r="288" spans="1:8" s="238" customFormat="1" ht="15" x14ac:dyDescent="0.2">
      <c r="A288" s="147" t="s">
        <v>366</v>
      </c>
      <c r="B288" s="148" t="s">
        <v>396</v>
      </c>
      <c r="C288" s="148" t="s">
        <v>340</v>
      </c>
      <c r="D288" s="148" t="s">
        <v>381</v>
      </c>
      <c r="E288" s="148" t="s">
        <v>367</v>
      </c>
      <c r="F288" s="149">
        <v>5422153</v>
      </c>
      <c r="G288" s="149">
        <v>5602153</v>
      </c>
      <c r="H288" s="149">
        <v>5842153</v>
      </c>
    </row>
    <row r="289" spans="1:8" s="238" customFormat="1" x14ac:dyDescent="0.25">
      <c r="A289" s="144" t="s">
        <v>434</v>
      </c>
      <c r="B289" s="145" t="s">
        <v>396</v>
      </c>
      <c r="C289" s="145" t="s">
        <v>352</v>
      </c>
      <c r="D289" s="145"/>
      <c r="E289" s="145"/>
      <c r="F289" s="146">
        <v>76629248</v>
      </c>
      <c r="G289" s="146">
        <v>66753448</v>
      </c>
      <c r="H289" s="146">
        <v>66778616</v>
      </c>
    </row>
    <row r="290" spans="1:8" s="214" customFormat="1" ht="47.25" x14ac:dyDescent="0.25">
      <c r="A290" s="160" t="s">
        <v>519</v>
      </c>
      <c r="B290" s="145" t="s">
        <v>396</v>
      </c>
      <c r="C290" s="145" t="s">
        <v>352</v>
      </c>
      <c r="D290" s="217" t="s">
        <v>520</v>
      </c>
      <c r="E290" s="145"/>
      <c r="F290" s="146">
        <v>8705000</v>
      </c>
      <c r="G290" s="146">
        <v>9329200</v>
      </c>
      <c r="H290" s="146">
        <v>9354368</v>
      </c>
    </row>
    <row r="291" spans="1:8" s="213" customFormat="1" ht="30.75" x14ac:dyDescent="0.25">
      <c r="A291" s="147" t="s">
        <v>554</v>
      </c>
      <c r="B291" s="148" t="s">
        <v>396</v>
      </c>
      <c r="C291" s="148" t="s">
        <v>352</v>
      </c>
      <c r="D291" s="219" t="s">
        <v>526</v>
      </c>
      <c r="E291" s="148"/>
      <c r="F291" s="149">
        <v>8705000</v>
      </c>
      <c r="G291" s="149">
        <v>9329200</v>
      </c>
      <c r="H291" s="149">
        <v>9354368</v>
      </c>
    </row>
    <row r="292" spans="1:8" s="213" customFormat="1" ht="30.75" x14ac:dyDescent="0.25">
      <c r="A292" s="151" t="s">
        <v>357</v>
      </c>
      <c r="B292" s="148" t="s">
        <v>396</v>
      </c>
      <c r="C292" s="148" t="s">
        <v>352</v>
      </c>
      <c r="D292" s="219" t="s">
        <v>526</v>
      </c>
      <c r="E292" s="148" t="s">
        <v>358</v>
      </c>
      <c r="F292" s="149">
        <v>605000</v>
      </c>
      <c r="G292" s="149">
        <v>629200</v>
      </c>
      <c r="H292" s="149">
        <v>654368</v>
      </c>
    </row>
    <row r="293" spans="1:8" s="213" customFormat="1" x14ac:dyDescent="0.25">
      <c r="A293" s="147" t="s">
        <v>366</v>
      </c>
      <c r="B293" s="148" t="s">
        <v>396</v>
      </c>
      <c r="C293" s="148" t="s">
        <v>352</v>
      </c>
      <c r="D293" s="219" t="s">
        <v>526</v>
      </c>
      <c r="E293" s="148" t="s">
        <v>367</v>
      </c>
      <c r="F293" s="149">
        <v>0</v>
      </c>
      <c r="G293" s="149">
        <v>600000</v>
      </c>
      <c r="H293" s="149">
        <v>600000</v>
      </c>
    </row>
    <row r="294" spans="1:8" s="213" customFormat="1" ht="30.75" x14ac:dyDescent="0.25">
      <c r="A294" s="151" t="s">
        <v>386</v>
      </c>
      <c r="B294" s="148" t="s">
        <v>396</v>
      </c>
      <c r="C294" s="148" t="s">
        <v>352</v>
      </c>
      <c r="D294" s="219" t="s">
        <v>526</v>
      </c>
      <c r="E294" s="148" t="s">
        <v>387</v>
      </c>
      <c r="F294" s="149">
        <v>8100000</v>
      </c>
      <c r="G294" s="149">
        <v>8100000</v>
      </c>
      <c r="H294" s="149">
        <v>8100000</v>
      </c>
    </row>
    <row r="295" spans="1:8" s="213" customFormat="1" ht="47.25" x14ac:dyDescent="0.25">
      <c r="A295" s="144" t="s">
        <v>467</v>
      </c>
      <c r="B295" s="145" t="s">
        <v>396</v>
      </c>
      <c r="C295" s="145" t="s">
        <v>352</v>
      </c>
      <c r="D295" s="145" t="s">
        <v>468</v>
      </c>
      <c r="E295" s="145"/>
      <c r="F295" s="146">
        <v>15000000</v>
      </c>
      <c r="G295" s="146">
        <v>15000000</v>
      </c>
      <c r="H295" s="146">
        <v>15000000</v>
      </c>
    </row>
    <row r="296" spans="1:8" s="213" customFormat="1" ht="60.75" x14ac:dyDescent="0.25">
      <c r="A296" s="147" t="s">
        <v>555</v>
      </c>
      <c r="B296" s="148" t="s">
        <v>396</v>
      </c>
      <c r="C296" s="148" t="s">
        <v>352</v>
      </c>
      <c r="D296" s="148" t="s">
        <v>470</v>
      </c>
      <c r="E296" s="148"/>
      <c r="F296" s="149">
        <v>12000000</v>
      </c>
      <c r="G296" s="149">
        <v>12000000</v>
      </c>
      <c r="H296" s="149">
        <v>12000000</v>
      </c>
    </row>
    <row r="297" spans="1:8" s="213" customFormat="1" x14ac:dyDescent="0.25">
      <c r="A297" s="147" t="s">
        <v>366</v>
      </c>
      <c r="B297" s="148" t="s">
        <v>396</v>
      </c>
      <c r="C297" s="148" t="s">
        <v>352</v>
      </c>
      <c r="D297" s="148" t="s">
        <v>470</v>
      </c>
      <c r="E297" s="148" t="s">
        <v>367</v>
      </c>
      <c r="F297" s="149">
        <v>12000000</v>
      </c>
      <c r="G297" s="149">
        <v>12000000</v>
      </c>
      <c r="H297" s="149">
        <v>12000000</v>
      </c>
    </row>
    <row r="298" spans="1:8" s="213" customFormat="1" ht="30.75" x14ac:dyDescent="0.25">
      <c r="A298" s="147" t="s">
        <v>437</v>
      </c>
      <c r="B298" s="148" t="s">
        <v>396</v>
      </c>
      <c r="C298" s="148" t="s">
        <v>352</v>
      </c>
      <c r="D298" s="148" t="s">
        <v>470</v>
      </c>
      <c r="E298" s="148" t="s">
        <v>438</v>
      </c>
      <c r="F298" s="149"/>
      <c r="G298" s="149"/>
      <c r="H298" s="150"/>
    </row>
    <row r="299" spans="1:8" s="213" customFormat="1" x14ac:dyDescent="0.25">
      <c r="A299" s="147" t="s">
        <v>479</v>
      </c>
      <c r="B299" s="148" t="s">
        <v>396</v>
      </c>
      <c r="C299" s="148" t="s">
        <v>352</v>
      </c>
      <c r="D299" s="148" t="s">
        <v>556</v>
      </c>
      <c r="E299" s="148"/>
      <c r="F299" s="149">
        <v>3000000</v>
      </c>
      <c r="G299" s="149">
        <v>3000000</v>
      </c>
      <c r="H299" s="149">
        <v>3000000</v>
      </c>
    </row>
    <row r="300" spans="1:8" s="213" customFormat="1" x14ac:dyDescent="0.25">
      <c r="A300" s="147" t="s">
        <v>366</v>
      </c>
      <c r="B300" s="148" t="s">
        <v>396</v>
      </c>
      <c r="C300" s="148" t="s">
        <v>352</v>
      </c>
      <c r="D300" s="148" t="s">
        <v>556</v>
      </c>
      <c r="E300" s="148" t="s">
        <v>367</v>
      </c>
      <c r="F300" s="149">
        <v>3000000</v>
      </c>
      <c r="G300" s="149">
        <v>3000000</v>
      </c>
      <c r="H300" s="149">
        <v>3000000</v>
      </c>
    </row>
    <row r="301" spans="1:8" s="214" customFormat="1" ht="31.5" x14ac:dyDescent="0.25">
      <c r="A301" s="247" t="s">
        <v>471</v>
      </c>
      <c r="B301" s="145" t="s">
        <v>396</v>
      </c>
      <c r="C301" s="145" t="s">
        <v>352</v>
      </c>
      <c r="D301" s="235" t="s">
        <v>468</v>
      </c>
      <c r="E301" s="235"/>
      <c r="F301" s="237">
        <v>52924248</v>
      </c>
      <c r="G301" s="237">
        <v>42424248</v>
      </c>
      <c r="H301" s="237">
        <v>42424248</v>
      </c>
    </row>
    <row r="302" spans="1:8" s="250" customFormat="1" ht="45.75" x14ac:dyDescent="0.25">
      <c r="A302" s="248" t="s">
        <v>472</v>
      </c>
      <c r="B302" s="148" t="s">
        <v>396</v>
      </c>
      <c r="C302" s="148" t="s">
        <v>352</v>
      </c>
      <c r="D302" s="249" t="s">
        <v>470</v>
      </c>
      <c r="E302" s="249"/>
      <c r="F302" s="216">
        <v>51724248</v>
      </c>
      <c r="G302" s="216">
        <v>41224248</v>
      </c>
      <c r="H302" s="216">
        <v>41224248</v>
      </c>
    </row>
    <row r="303" spans="1:8" s="250" customFormat="1" ht="30.75" x14ac:dyDescent="0.25">
      <c r="A303" s="248" t="s">
        <v>437</v>
      </c>
      <c r="B303" s="148" t="s">
        <v>396</v>
      </c>
      <c r="C303" s="148" t="s">
        <v>352</v>
      </c>
      <c r="D303" s="249" t="s">
        <v>470</v>
      </c>
      <c r="E303" s="249" t="s">
        <v>438</v>
      </c>
      <c r="F303" s="216">
        <v>51724248</v>
      </c>
      <c r="G303" s="216">
        <v>41224248</v>
      </c>
      <c r="H303" s="216">
        <v>41224248</v>
      </c>
    </row>
    <row r="304" spans="1:8" s="213" customFormat="1" x14ac:dyDescent="0.25">
      <c r="A304" s="248" t="s">
        <v>557</v>
      </c>
      <c r="B304" s="148" t="s">
        <v>396</v>
      </c>
      <c r="C304" s="148" t="s">
        <v>352</v>
      </c>
      <c r="D304" s="249" t="s">
        <v>556</v>
      </c>
      <c r="E304" s="249"/>
      <c r="F304" s="216">
        <v>1200000</v>
      </c>
      <c r="G304" s="216">
        <v>1200000</v>
      </c>
      <c r="H304" s="216">
        <v>1200000</v>
      </c>
    </row>
    <row r="305" spans="1:8" s="213" customFormat="1" x14ac:dyDescent="0.25">
      <c r="A305" s="248" t="s">
        <v>366</v>
      </c>
      <c r="B305" s="148" t="s">
        <v>396</v>
      </c>
      <c r="C305" s="148" t="s">
        <v>352</v>
      </c>
      <c r="D305" s="249" t="s">
        <v>556</v>
      </c>
      <c r="E305" s="249" t="s">
        <v>367</v>
      </c>
      <c r="F305" s="216">
        <v>1200000</v>
      </c>
      <c r="G305" s="216">
        <v>1200000</v>
      </c>
      <c r="H305" s="216">
        <v>1200000</v>
      </c>
    </row>
    <row r="306" spans="1:8" s="205" customFormat="1" x14ac:dyDescent="0.25">
      <c r="A306" s="144" t="s">
        <v>439</v>
      </c>
      <c r="B306" s="145" t="s">
        <v>396</v>
      </c>
      <c r="C306" s="145" t="s">
        <v>363</v>
      </c>
      <c r="D306" s="145"/>
      <c r="E306" s="145"/>
      <c r="F306" s="146">
        <v>45712566</v>
      </c>
      <c r="G306" s="146">
        <v>46778339</v>
      </c>
      <c r="H306" s="146">
        <v>47846743</v>
      </c>
    </row>
    <row r="307" spans="1:8" ht="47.25" x14ac:dyDescent="0.25">
      <c r="A307" s="160" t="s">
        <v>519</v>
      </c>
      <c r="B307" s="145" t="s">
        <v>396</v>
      </c>
      <c r="C307" s="145" t="s">
        <v>363</v>
      </c>
      <c r="D307" s="217" t="s">
        <v>520</v>
      </c>
      <c r="E307" s="145"/>
      <c r="F307" s="146">
        <v>3338566</v>
      </c>
      <c r="G307" s="146">
        <v>3404339</v>
      </c>
      <c r="H307" s="146">
        <v>3472743</v>
      </c>
    </row>
    <row r="308" spans="1:8" x14ac:dyDescent="0.25">
      <c r="A308" s="147" t="s">
        <v>475</v>
      </c>
      <c r="B308" s="148" t="s">
        <v>396</v>
      </c>
      <c r="C308" s="148" t="s">
        <v>363</v>
      </c>
      <c r="D308" s="219" t="s">
        <v>526</v>
      </c>
      <c r="E308" s="148"/>
      <c r="F308" s="149">
        <v>3338566</v>
      </c>
      <c r="G308" s="149">
        <v>3404339</v>
      </c>
      <c r="H308" s="149">
        <v>3472743</v>
      </c>
    </row>
    <row r="309" spans="1:8" s="211" customFormat="1" x14ac:dyDescent="0.25">
      <c r="A309" s="147" t="s">
        <v>558</v>
      </c>
      <c r="B309" s="148" t="s">
        <v>396</v>
      </c>
      <c r="C309" s="148" t="s">
        <v>363</v>
      </c>
      <c r="D309" s="219" t="s">
        <v>526</v>
      </c>
      <c r="E309" s="148"/>
      <c r="F309" s="149">
        <v>3338566</v>
      </c>
      <c r="G309" s="149">
        <v>3404339</v>
      </c>
      <c r="H309" s="149">
        <v>3472743</v>
      </c>
    </row>
    <row r="310" spans="1:8" ht="30.75" x14ac:dyDescent="0.25">
      <c r="A310" s="147" t="s">
        <v>357</v>
      </c>
      <c r="B310" s="148" t="s">
        <v>396</v>
      </c>
      <c r="C310" s="148" t="s">
        <v>363</v>
      </c>
      <c r="D310" s="219" t="s">
        <v>526</v>
      </c>
      <c r="E310" s="148" t="s">
        <v>358</v>
      </c>
      <c r="F310" s="150">
        <v>1644319</v>
      </c>
      <c r="G310" s="150">
        <v>1710092</v>
      </c>
      <c r="H310" s="150">
        <v>1778496</v>
      </c>
    </row>
    <row r="311" spans="1:8" x14ac:dyDescent="0.25">
      <c r="A311" s="147" t="s">
        <v>366</v>
      </c>
      <c r="B311" s="148" t="s">
        <v>396</v>
      </c>
      <c r="C311" s="148" t="s">
        <v>363</v>
      </c>
      <c r="D311" s="219" t="s">
        <v>526</v>
      </c>
      <c r="E311" s="148" t="s">
        <v>367</v>
      </c>
      <c r="F311" s="150">
        <v>1694247</v>
      </c>
      <c r="G311" s="150">
        <v>1694247</v>
      </c>
      <c r="H311" s="150">
        <v>1694247</v>
      </c>
    </row>
    <row r="312" spans="1:8" x14ac:dyDescent="0.25">
      <c r="A312" s="144" t="s">
        <v>551</v>
      </c>
      <c r="B312" s="145" t="s">
        <v>396</v>
      </c>
      <c r="C312" s="145" t="s">
        <v>363</v>
      </c>
      <c r="D312" s="145" t="s">
        <v>552</v>
      </c>
      <c r="E312" s="145"/>
      <c r="F312" s="146">
        <v>874000</v>
      </c>
      <c r="G312" s="146">
        <v>874000</v>
      </c>
      <c r="H312" s="146">
        <v>874000</v>
      </c>
    </row>
    <row r="313" spans="1:8" ht="45.75" x14ac:dyDescent="0.25">
      <c r="A313" s="147" t="s">
        <v>559</v>
      </c>
      <c r="B313" s="148" t="s">
        <v>396</v>
      </c>
      <c r="C313" s="148" t="s">
        <v>363</v>
      </c>
      <c r="D313" s="148" t="s">
        <v>560</v>
      </c>
      <c r="E313" s="148"/>
      <c r="F313" s="149">
        <v>794000</v>
      </c>
      <c r="G313" s="149">
        <v>794000</v>
      </c>
      <c r="H313" s="149">
        <v>794000</v>
      </c>
    </row>
    <row r="314" spans="1:8" ht="30.75" x14ac:dyDescent="0.25">
      <c r="A314" s="147" t="s">
        <v>357</v>
      </c>
      <c r="B314" s="148" t="s">
        <v>396</v>
      </c>
      <c r="C314" s="148" t="s">
        <v>363</v>
      </c>
      <c r="D314" s="148" t="s">
        <v>560</v>
      </c>
      <c r="E314" s="148" t="s">
        <v>358</v>
      </c>
      <c r="F314" s="149">
        <v>194000</v>
      </c>
      <c r="G314" s="149">
        <v>194000</v>
      </c>
      <c r="H314" s="149">
        <v>194000</v>
      </c>
    </row>
    <row r="315" spans="1:8" x14ac:dyDescent="0.25">
      <c r="A315" s="147" t="s">
        <v>366</v>
      </c>
      <c r="B315" s="148" t="s">
        <v>396</v>
      </c>
      <c r="C315" s="148" t="s">
        <v>363</v>
      </c>
      <c r="D315" s="148" t="s">
        <v>560</v>
      </c>
      <c r="E315" s="148" t="s">
        <v>367</v>
      </c>
      <c r="F315" s="149">
        <v>600000</v>
      </c>
      <c r="G315" s="149">
        <v>600000</v>
      </c>
      <c r="H315" s="149">
        <v>600000</v>
      </c>
    </row>
    <row r="316" spans="1:8" x14ac:dyDescent="0.25">
      <c r="A316" s="147" t="s">
        <v>479</v>
      </c>
      <c r="B316" s="148" t="s">
        <v>396</v>
      </c>
      <c r="C316" s="148" t="s">
        <v>363</v>
      </c>
      <c r="D316" s="148" t="s">
        <v>553</v>
      </c>
      <c r="E316" s="148"/>
      <c r="F316" s="149">
        <v>80000</v>
      </c>
      <c r="G316" s="149">
        <v>80000</v>
      </c>
      <c r="H316" s="149">
        <v>80000</v>
      </c>
    </row>
    <row r="317" spans="1:8" x14ac:dyDescent="0.25">
      <c r="A317" s="147" t="s">
        <v>366</v>
      </c>
      <c r="B317" s="148" t="s">
        <v>396</v>
      </c>
      <c r="C317" s="148" t="s">
        <v>363</v>
      </c>
      <c r="D317" s="148" t="s">
        <v>553</v>
      </c>
      <c r="E317" s="148" t="s">
        <v>367</v>
      </c>
      <c r="F317" s="149">
        <v>80000</v>
      </c>
      <c r="G317" s="149">
        <v>80000</v>
      </c>
      <c r="H317" s="149">
        <v>80000</v>
      </c>
    </row>
    <row r="318" spans="1:8" ht="47.25" x14ac:dyDescent="0.25">
      <c r="A318" s="144" t="s">
        <v>467</v>
      </c>
      <c r="B318" s="145" t="s">
        <v>396</v>
      </c>
      <c r="C318" s="145" t="s">
        <v>363</v>
      </c>
      <c r="D318" s="145" t="s">
        <v>468</v>
      </c>
      <c r="E318" s="145"/>
      <c r="F318" s="146">
        <v>28000000</v>
      </c>
      <c r="G318" s="146">
        <v>29000000</v>
      </c>
      <c r="H318" s="146">
        <v>30000000</v>
      </c>
    </row>
    <row r="319" spans="1:8" ht="60.75" x14ac:dyDescent="0.25">
      <c r="A319" s="147" t="s">
        <v>555</v>
      </c>
      <c r="B319" s="148" t="s">
        <v>396</v>
      </c>
      <c r="C319" s="148" t="s">
        <v>363</v>
      </c>
      <c r="D319" s="148" t="s">
        <v>470</v>
      </c>
      <c r="E319" s="148"/>
      <c r="F319" s="149">
        <v>28000000</v>
      </c>
      <c r="G319" s="149">
        <v>29000000</v>
      </c>
      <c r="H319" s="149">
        <v>30000000</v>
      </c>
    </row>
    <row r="320" spans="1:8" x14ac:dyDescent="0.25">
      <c r="A320" s="147" t="s">
        <v>366</v>
      </c>
      <c r="B320" s="148" t="s">
        <v>396</v>
      </c>
      <c r="C320" s="148" t="s">
        <v>363</v>
      </c>
      <c r="D320" s="148" t="s">
        <v>470</v>
      </c>
      <c r="E320" s="148" t="s">
        <v>367</v>
      </c>
      <c r="F320" s="149">
        <v>28000000</v>
      </c>
      <c r="G320" s="149">
        <v>29000000</v>
      </c>
      <c r="H320" s="149">
        <v>30000000</v>
      </c>
    </row>
    <row r="321" spans="1:8" x14ac:dyDescent="0.25">
      <c r="A321" s="144" t="s">
        <v>343</v>
      </c>
      <c r="B321" s="145" t="s">
        <v>396</v>
      </c>
      <c r="C321" s="145" t="s">
        <v>363</v>
      </c>
      <c r="D321" s="145" t="s">
        <v>344</v>
      </c>
      <c r="E321" s="145"/>
      <c r="F321" s="146">
        <v>13500000</v>
      </c>
      <c r="G321" s="146">
        <v>13500000</v>
      </c>
      <c r="H321" s="146">
        <v>13500000</v>
      </c>
    </row>
    <row r="322" spans="1:8" x14ac:dyDescent="0.25">
      <c r="A322" s="147" t="s">
        <v>380</v>
      </c>
      <c r="B322" s="148" t="s">
        <v>396</v>
      </c>
      <c r="C322" s="148" t="s">
        <v>363</v>
      </c>
      <c r="D322" s="148" t="s">
        <v>381</v>
      </c>
      <c r="E322" s="148"/>
      <c r="F322" s="149">
        <v>13500000</v>
      </c>
      <c r="G322" s="149">
        <v>13500000</v>
      </c>
      <c r="H322" s="149">
        <v>13500000</v>
      </c>
    </row>
    <row r="323" spans="1:8" ht="30.75" x14ac:dyDescent="0.25">
      <c r="A323" s="147" t="s">
        <v>357</v>
      </c>
      <c r="B323" s="148" t="s">
        <v>396</v>
      </c>
      <c r="C323" s="148" t="s">
        <v>363</v>
      </c>
      <c r="D323" s="148" t="s">
        <v>381</v>
      </c>
      <c r="E323" s="148" t="s">
        <v>358</v>
      </c>
      <c r="F323" s="149">
        <v>197734</v>
      </c>
      <c r="G323" s="149">
        <v>197734</v>
      </c>
      <c r="H323" s="149">
        <v>197734</v>
      </c>
    </row>
    <row r="324" spans="1:8" x14ac:dyDescent="0.25">
      <c r="A324" s="147" t="s">
        <v>366</v>
      </c>
      <c r="B324" s="148" t="s">
        <v>396</v>
      </c>
      <c r="C324" s="148" t="s">
        <v>363</v>
      </c>
      <c r="D324" s="148" t="s">
        <v>381</v>
      </c>
      <c r="E324" s="148" t="s">
        <v>367</v>
      </c>
      <c r="F324" s="149">
        <v>13302266</v>
      </c>
      <c r="G324" s="149">
        <v>13302266</v>
      </c>
      <c r="H324" s="149">
        <v>13302266</v>
      </c>
    </row>
    <row r="325" spans="1:8" ht="30.75" x14ac:dyDescent="0.25">
      <c r="A325" s="147" t="s">
        <v>437</v>
      </c>
      <c r="B325" s="148" t="s">
        <v>396</v>
      </c>
      <c r="C325" s="148" t="s">
        <v>363</v>
      </c>
      <c r="D325" s="148" t="s">
        <v>381</v>
      </c>
      <c r="E325" s="148" t="s">
        <v>438</v>
      </c>
      <c r="F325" s="149"/>
      <c r="G325" s="149"/>
      <c r="H325" s="150"/>
    </row>
    <row r="326" spans="1:8" s="205" customFormat="1" x14ac:dyDescent="0.25">
      <c r="A326" s="144" t="s">
        <v>440</v>
      </c>
      <c r="B326" s="145" t="s">
        <v>396</v>
      </c>
      <c r="C326" s="145" t="s">
        <v>369</v>
      </c>
      <c r="D326" s="145"/>
      <c r="E326" s="145"/>
      <c r="F326" s="146">
        <v>21392289.530000001</v>
      </c>
      <c r="G326" s="146">
        <v>20604489.530000001</v>
      </c>
      <c r="H326" s="146">
        <v>20716689.530000001</v>
      </c>
    </row>
    <row r="327" spans="1:8" s="205" customFormat="1" ht="31.5" x14ac:dyDescent="0.25">
      <c r="A327" s="144" t="s">
        <v>561</v>
      </c>
      <c r="B327" s="145" t="s">
        <v>396</v>
      </c>
      <c r="C327" s="145" t="s">
        <v>369</v>
      </c>
      <c r="D327" s="145" t="s">
        <v>562</v>
      </c>
      <c r="E327" s="145"/>
      <c r="F327" s="146">
        <v>3895900</v>
      </c>
      <c r="G327" s="146">
        <v>2995900</v>
      </c>
      <c r="H327" s="146">
        <v>2995900</v>
      </c>
    </row>
    <row r="328" spans="1:8" s="205" customFormat="1" ht="30" x14ac:dyDescent="0.25">
      <c r="A328" s="251" t="s">
        <v>563</v>
      </c>
      <c r="B328" s="148" t="s">
        <v>396</v>
      </c>
      <c r="C328" s="148" t="s">
        <v>369</v>
      </c>
      <c r="D328" s="148" t="s">
        <v>564</v>
      </c>
      <c r="E328" s="148"/>
      <c r="F328" s="149">
        <v>3895900</v>
      </c>
      <c r="G328" s="149">
        <v>2995900</v>
      </c>
      <c r="H328" s="149">
        <v>2995900</v>
      </c>
    </row>
    <row r="329" spans="1:8" s="205" customFormat="1" ht="75" x14ac:dyDescent="0.25">
      <c r="A329" s="252" t="s">
        <v>349</v>
      </c>
      <c r="B329" s="148" t="s">
        <v>396</v>
      </c>
      <c r="C329" s="148" t="s">
        <v>369</v>
      </c>
      <c r="D329" s="148" t="s">
        <v>564</v>
      </c>
      <c r="E329" s="148" t="s">
        <v>350</v>
      </c>
      <c r="F329" s="150">
        <v>272580</v>
      </c>
      <c r="G329" s="150">
        <v>272580</v>
      </c>
      <c r="H329" s="150">
        <v>272580</v>
      </c>
    </row>
    <row r="330" spans="1:8" s="205" customFormat="1" ht="30.75" x14ac:dyDescent="0.25">
      <c r="A330" s="147" t="s">
        <v>357</v>
      </c>
      <c r="B330" s="148" t="s">
        <v>396</v>
      </c>
      <c r="C330" s="148" t="s">
        <v>369</v>
      </c>
      <c r="D330" s="148" t="s">
        <v>564</v>
      </c>
      <c r="E330" s="148" t="s">
        <v>358</v>
      </c>
      <c r="F330" s="150">
        <v>1268924.6200000001</v>
      </c>
      <c r="G330" s="150">
        <v>1268924.6200000001</v>
      </c>
      <c r="H330" s="150">
        <v>1268924.6200000001</v>
      </c>
    </row>
    <row r="331" spans="1:8" s="205" customFormat="1" x14ac:dyDescent="0.25">
      <c r="A331" s="147" t="s">
        <v>366</v>
      </c>
      <c r="B331" s="148" t="s">
        <v>396</v>
      </c>
      <c r="C331" s="148" t="s">
        <v>369</v>
      </c>
      <c r="D331" s="148" t="s">
        <v>564</v>
      </c>
      <c r="E331" s="148" t="s">
        <v>367</v>
      </c>
      <c r="F331" s="150">
        <v>2354395.38</v>
      </c>
      <c r="G331" s="150">
        <v>1454395.38</v>
      </c>
      <c r="H331" s="150">
        <v>1454395.38</v>
      </c>
    </row>
    <row r="332" spans="1:8" x14ac:dyDescent="0.25">
      <c r="A332" s="144" t="s">
        <v>551</v>
      </c>
      <c r="B332" s="145" t="s">
        <v>396</v>
      </c>
      <c r="C332" s="145" t="s">
        <v>369</v>
      </c>
      <c r="D332" s="145" t="s">
        <v>552</v>
      </c>
      <c r="E332" s="145"/>
      <c r="F332" s="146">
        <v>5856343.4399999995</v>
      </c>
      <c r="G332" s="146">
        <v>5856343.4399999995</v>
      </c>
      <c r="H332" s="146">
        <v>5856343.4399999995</v>
      </c>
    </row>
    <row r="333" spans="1:8" ht="45.75" x14ac:dyDescent="0.25">
      <c r="A333" s="147" t="s">
        <v>559</v>
      </c>
      <c r="B333" s="148" t="s">
        <v>396</v>
      </c>
      <c r="C333" s="148" t="s">
        <v>369</v>
      </c>
      <c r="D333" s="148" t="s">
        <v>560</v>
      </c>
      <c r="E333" s="148"/>
      <c r="F333" s="149">
        <v>1787343.44</v>
      </c>
      <c r="G333" s="149">
        <v>1787343.44</v>
      </c>
      <c r="H333" s="149">
        <v>1787343.44</v>
      </c>
    </row>
    <row r="334" spans="1:8" ht="75.75" hidden="1" x14ac:dyDescent="0.25">
      <c r="A334" s="147" t="s">
        <v>349</v>
      </c>
      <c r="B334" s="148" t="s">
        <v>396</v>
      </c>
      <c r="C334" s="148" t="s">
        <v>369</v>
      </c>
      <c r="D334" s="148" t="s">
        <v>560</v>
      </c>
      <c r="E334" s="148" t="s">
        <v>350</v>
      </c>
      <c r="F334" s="149">
        <v>0</v>
      </c>
      <c r="G334" s="149">
        <v>0</v>
      </c>
      <c r="H334" s="150">
        <v>0</v>
      </c>
    </row>
    <row r="335" spans="1:8" ht="30.75" x14ac:dyDescent="0.25">
      <c r="A335" s="147" t="s">
        <v>357</v>
      </c>
      <c r="B335" s="148" t="s">
        <v>396</v>
      </c>
      <c r="C335" s="148" t="s">
        <v>369</v>
      </c>
      <c r="D335" s="148" t="s">
        <v>560</v>
      </c>
      <c r="E335" s="148" t="s">
        <v>358</v>
      </c>
      <c r="F335" s="150">
        <v>1609963.95</v>
      </c>
      <c r="G335" s="150">
        <v>1609963.95</v>
      </c>
      <c r="H335" s="150">
        <v>1609963.95</v>
      </c>
    </row>
    <row r="336" spans="1:8" x14ac:dyDescent="0.25">
      <c r="A336" s="147" t="s">
        <v>366</v>
      </c>
      <c r="B336" s="148" t="s">
        <v>396</v>
      </c>
      <c r="C336" s="148" t="s">
        <v>369</v>
      </c>
      <c r="D336" s="148" t="s">
        <v>560</v>
      </c>
      <c r="E336" s="148" t="s">
        <v>367</v>
      </c>
      <c r="F336" s="150">
        <v>177379.49</v>
      </c>
      <c r="G336" s="150">
        <v>177379.49</v>
      </c>
      <c r="H336" s="150">
        <v>177379.49</v>
      </c>
    </row>
    <row r="337" spans="1:8" hidden="1" x14ac:dyDescent="0.25">
      <c r="A337" s="147" t="s">
        <v>359</v>
      </c>
      <c r="B337" s="148" t="s">
        <v>396</v>
      </c>
      <c r="C337" s="148" t="s">
        <v>369</v>
      </c>
      <c r="D337" s="148" t="s">
        <v>560</v>
      </c>
      <c r="E337" s="148" t="s">
        <v>360</v>
      </c>
      <c r="F337" s="149">
        <v>0</v>
      </c>
      <c r="G337" s="149">
        <v>0</v>
      </c>
      <c r="H337" s="150">
        <v>0</v>
      </c>
    </row>
    <row r="338" spans="1:8" x14ac:dyDescent="0.25">
      <c r="A338" s="147" t="s">
        <v>479</v>
      </c>
      <c r="B338" s="148" t="s">
        <v>396</v>
      </c>
      <c r="C338" s="148" t="s">
        <v>369</v>
      </c>
      <c r="D338" s="148" t="s">
        <v>553</v>
      </c>
      <c r="E338" s="148"/>
      <c r="F338" s="149">
        <v>4069000</v>
      </c>
      <c r="G338" s="149">
        <v>4069000</v>
      </c>
      <c r="H338" s="149">
        <v>4069000</v>
      </c>
    </row>
    <row r="339" spans="1:8" x14ac:dyDescent="0.25">
      <c r="A339" s="147" t="s">
        <v>366</v>
      </c>
      <c r="B339" s="148" t="s">
        <v>396</v>
      </c>
      <c r="C339" s="148" t="s">
        <v>369</v>
      </c>
      <c r="D339" s="148" t="s">
        <v>553</v>
      </c>
      <c r="E339" s="148" t="s">
        <v>367</v>
      </c>
      <c r="F339" s="149">
        <v>4069000</v>
      </c>
      <c r="G339" s="149">
        <v>4069000</v>
      </c>
      <c r="H339" s="149">
        <v>4069000</v>
      </c>
    </row>
    <row r="340" spans="1:8" s="205" customFormat="1" ht="47.25" x14ac:dyDescent="0.25">
      <c r="A340" s="144" t="s">
        <v>547</v>
      </c>
      <c r="B340" s="145" t="s">
        <v>396</v>
      </c>
      <c r="C340" s="145" t="s">
        <v>369</v>
      </c>
      <c r="D340" s="145" t="s">
        <v>548</v>
      </c>
      <c r="E340" s="145"/>
      <c r="F340" s="146">
        <v>4597700</v>
      </c>
      <c r="G340" s="146">
        <v>4597700</v>
      </c>
      <c r="H340" s="146">
        <v>4597700</v>
      </c>
    </row>
    <row r="341" spans="1:8" ht="30.75" x14ac:dyDescent="0.25">
      <c r="A341" s="147" t="s">
        <v>549</v>
      </c>
      <c r="B341" s="148" t="s">
        <v>396</v>
      </c>
      <c r="C341" s="148" t="s">
        <v>369</v>
      </c>
      <c r="D341" s="148" t="s">
        <v>550</v>
      </c>
      <c r="E341" s="148"/>
      <c r="F341" s="149">
        <v>4597700</v>
      </c>
      <c r="G341" s="149">
        <v>4597700</v>
      </c>
      <c r="H341" s="149">
        <v>4597700</v>
      </c>
    </row>
    <row r="342" spans="1:8" x14ac:dyDescent="0.25">
      <c r="A342" s="147" t="s">
        <v>366</v>
      </c>
      <c r="B342" s="148" t="s">
        <v>396</v>
      </c>
      <c r="C342" s="148" t="s">
        <v>369</v>
      </c>
      <c r="D342" s="148" t="s">
        <v>550</v>
      </c>
      <c r="E342" s="148" t="s">
        <v>367</v>
      </c>
      <c r="F342" s="149">
        <v>4597700</v>
      </c>
      <c r="G342" s="149">
        <v>4597700</v>
      </c>
      <c r="H342" s="149">
        <v>4597700</v>
      </c>
    </row>
    <row r="343" spans="1:8" x14ac:dyDescent="0.25">
      <c r="A343" s="144" t="s">
        <v>343</v>
      </c>
      <c r="B343" s="145" t="s">
        <v>396</v>
      </c>
      <c r="C343" s="145" t="s">
        <v>369</v>
      </c>
      <c r="D343" s="145" t="s">
        <v>344</v>
      </c>
      <c r="E343" s="148"/>
      <c r="F343" s="146">
        <v>7042346.0899999999</v>
      </c>
      <c r="G343" s="146">
        <v>7154546.0899999999</v>
      </c>
      <c r="H343" s="146">
        <v>7266746.0899999999</v>
      </c>
    </row>
    <row r="344" spans="1:8" ht="30.75" x14ac:dyDescent="0.25">
      <c r="A344" s="147" t="s">
        <v>345</v>
      </c>
      <c r="B344" s="148" t="s">
        <v>396</v>
      </c>
      <c r="C344" s="148" t="s">
        <v>369</v>
      </c>
      <c r="D344" s="148" t="s">
        <v>346</v>
      </c>
      <c r="E344" s="148"/>
      <c r="F344" s="149">
        <v>4910546.09</v>
      </c>
      <c r="G344" s="149">
        <v>4910546.09</v>
      </c>
      <c r="H344" s="149">
        <v>4910546.09</v>
      </c>
    </row>
    <row r="345" spans="1:8" ht="75.75" x14ac:dyDescent="0.25">
      <c r="A345" s="147" t="s">
        <v>349</v>
      </c>
      <c r="B345" s="148" t="s">
        <v>396</v>
      </c>
      <c r="C345" s="148" t="s">
        <v>369</v>
      </c>
      <c r="D345" s="148" t="s">
        <v>346</v>
      </c>
      <c r="E345" s="148" t="s">
        <v>350</v>
      </c>
      <c r="F345" s="149">
        <v>4910546.09</v>
      </c>
      <c r="G345" s="149">
        <v>4910546.09</v>
      </c>
      <c r="H345" s="149">
        <v>4910546.09</v>
      </c>
    </row>
    <row r="346" spans="1:8" x14ac:dyDescent="0.25">
      <c r="A346" s="147" t="s">
        <v>380</v>
      </c>
      <c r="B346" s="148" t="s">
        <v>396</v>
      </c>
      <c r="C346" s="148" t="s">
        <v>369</v>
      </c>
      <c r="D346" s="148" t="s">
        <v>381</v>
      </c>
      <c r="E346" s="148"/>
      <c r="F346" s="149">
        <v>2131800</v>
      </c>
      <c r="G346" s="149">
        <v>2244000</v>
      </c>
      <c r="H346" s="149">
        <v>2356200</v>
      </c>
    </row>
    <row r="347" spans="1:8" x14ac:dyDescent="0.25">
      <c r="A347" s="147" t="s">
        <v>366</v>
      </c>
      <c r="B347" s="148" t="s">
        <v>396</v>
      </c>
      <c r="C347" s="148" t="s">
        <v>369</v>
      </c>
      <c r="D347" s="148" t="s">
        <v>381</v>
      </c>
      <c r="E347" s="148" t="s">
        <v>367</v>
      </c>
      <c r="F347" s="149">
        <v>2131800</v>
      </c>
      <c r="G347" s="149">
        <v>2244000</v>
      </c>
      <c r="H347" s="149">
        <v>2356200</v>
      </c>
    </row>
    <row r="348" spans="1:8" x14ac:dyDescent="0.25">
      <c r="A348" s="144" t="s">
        <v>443</v>
      </c>
      <c r="B348" s="145" t="s">
        <v>379</v>
      </c>
      <c r="C348" s="145"/>
      <c r="D348" s="145"/>
      <c r="E348" s="145"/>
      <c r="F348" s="146">
        <v>226602750.49000001</v>
      </c>
      <c r="G348" s="146">
        <v>219099469.13</v>
      </c>
      <c r="H348" s="146">
        <v>220629764.72</v>
      </c>
    </row>
    <row r="349" spans="1:8" x14ac:dyDescent="0.25">
      <c r="A349" s="144" t="s">
        <v>444</v>
      </c>
      <c r="B349" s="145" t="s">
        <v>379</v>
      </c>
      <c r="C349" s="145" t="s">
        <v>340</v>
      </c>
      <c r="D349" s="145"/>
      <c r="E349" s="145"/>
      <c r="F349" s="146">
        <v>180008998.49000001</v>
      </c>
      <c r="G349" s="146">
        <v>172505717.13</v>
      </c>
      <c r="H349" s="146">
        <v>174036012.72</v>
      </c>
    </row>
    <row r="350" spans="1:8" ht="31.5" x14ac:dyDescent="0.25">
      <c r="A350" s="144" t="s">
        <v>522</v>
      </c>
      <c r="B350" s="145" t="s">
        <v>379</v>
      </c>
      <c r="C350" s="145" t="s">
        <v>340</v>
      </c>
      <c r="D350" s="145" t="s">
        <v>523</v>
      </c>
      <c r="E350" s="145"/>
      <c r="F350" s="146">
        <v>179408998.49000001</v>
      </c>
      <c r="G350" s="146">
        <v>172505717.13</v>
      </c>
      <c r="H350" s="146">
        <v>174036012.72</v>
      </c>
    </row>
    <row r="351" spans="1:8" x14ac:dyDescent="0.25">
      <c r="A351" s="147" t="s">
        <v>565</v>
      </c>
      <c r="B351" s="148" t="s">
        <v>379</v>
      </c>
      <c r="C351" s="148" t="s">
        <v>340</v>
      </c>
      <c r="D351" s="148" t="s">
        <v>566</v>
      </c>
      <c r="E351" s="148"/>
      <c r="F351" s="149">
        <v>19451112</v>
      </c>
      <c r="G351" s="149">
        <v>20641112</v>
      </c>
      <c r="H351" s="149">
        <v>20641112</v>
      </c>
    </row>
    <row r="352" spans="1:8" ht="75.75" x14ac:dyDescent="0.25">
      <c r="A352" s="147" t="s">
        <v>349</v>
      </c>
      <c r="B352" s="148" t="s">
        <v>379</v>
      </c>
      <c r="C352" s="148" t="s">
        <v>340</v>
      </c>
      <c r="D352" s="148" t="s">
        <v>566</v>
      </c>
      <c r="E352" s="148" t="s">
        <v>350</v>
      </c>
      <c r="F352" s="149">
        <v>1022240</v>
      </c>
      <c r="G352" s="149">
        <v>1112240</v>
      </c>
      <c r="H352" s="149">
        <v>1112240</v>
      </c>
    </row>
    <row r="353" spans="1:9" ht="30.75" x14ac:dyDescent="0.25">
      <c r="A353" s="253" t="s">
        <v>357</v>
      </c>
      <c r="B353" s="207" t="s">
        <v>379</v>
      </c>
      <c r="C353" s="207" t="s">
        <v>340</v>
      </c>
      <c r="D353" s="207" t="s">
        <v>566</v>
      </c>
      <c r="E353" s="207" t="s">
        <v>358</v>
      </c>
      <c r="F353" s="208">
        <v>18428872</v>
      </c>
      <c r="G353" s="208">
        <v>19528872</v>
      </c>
      <c r="H353" s="208">
        <v>19528872</v>
      </c>
      <c r="I353" s="212"/>
    </row>
    <row r="354" spans="1:9" x14ac:dyDescent="0.25">
      <c r="A354" s="147" t="s">
        <v>479</v>
      </c>
      <c r="B354" s="148" t="s">
        <v>379</v>
      </c>
      <c r="C354" s="148" t="s">
        <v>340</v>
      </c>
      <c r="D354" s="148" t="s">
        <v>524</v>
      </c>
      <c r="E354" s="148"/>
      <c r="F354" s="149">
        <v>159957886.49000001</v>
      </c>
      <c r="G354" s="149">
        <v>151864605.13</v>
      </c>
      <c r="H354" s="149">
        <v>153394900.72</v>
      </c>
      <c r="I354" s="154"/>
    </row>
    <row r="355" spans="1:9" ht="75.75" x14ac:dyDescent="0.25">
      <c r="A355" s="147" t="s">
        <v>349</v>
      </c>
      <c r="B355" s="148" t="s">
        <v>379</v>
      </c>
      <c r="C355" s="148" t="s">
        <v>340</v>
      </c>
      <c r="D355" s="148" t="s">
        <v>524</v>
      </c>
      <c r="E355" s="148" t="s">
        <v>350</v>
      </c>
      <c r="F355" s="150">
        <v>113424510</v>
      </c>
      <c r="G355" s="150">
        <v>113424510</v>
      </c>
      <c r="H355" s="150">
        <v>113424510</v>
      </c>
      <c r="I355" s="254"/>
    </row>
    <row r="356" spans="1:9" ht="30.75" x14ac:dyDescent="0.25">
      <c r="A356" s="147" t="s">
        <v>357</v>
      </c>
      <c r="B356" s="148" t="s">
        <v>379</v>
      </c>
      <c r="C356" s="148" t="s">
        <v>340</v>
      </c>
      <c r="D356" s="148" t="s">
        <v>524</v>
      </c>
      <c r="E356" s="148" t="s">
        <v>358</v>
      </c>
      <c r="F356" s="150">
        <v>43669208.490000002</v>
      </c>
      <c r="G356" s="150">
        <v>35575927.130000003</v>
      </c>
      <c r="H356" s="150">
        <v>37106222.719999999</v>
      </c>
      <c r="I356" s="254"/>
    </row>
    <row r="357" spans="1:9" hidden="1" x14ac:dyDescent="0.25">
      <c r="A357" s="147" t="s">
        <v>366</v>
      </c>
      <c r="B357" s="148" t="s">
        <v>379</v>
      </c>
      <c r="C357" s="148" t="s">
        <v>340</v>
      </c>
      <c r="D357" s="148" t="s">
        <v>524</v>
      </c>
      <c r="E357" s="148" t="s">
        <v>367</v>
      </c>
      <c r="F357" s="150">
        <v>0</v>
      </c>
      <c r="G357" s="150">
        <v>0</v>
      </c>
      <c r="H357" s="150">
        <v>0</v>
      </c>
      <c r="I357" s="154"/>
    </row>
    <row r="358" spans="1:9" x14ac:dyDescent="0.25">
      <c r="A358" s="147" t="s">
        <v>359</v>
      </c>
      <c r="B358" s="148" t="s">
        <v>379</v>
      </c>
      <c r="C358" s="148" t="s">
        <v>340</v>
      </c>
      <c r="D358" s="148" t="s">
        <v>524</v>
      </c>
      <c r="E358" s="148" t="s">
        <v>360</v>
      </c>
      <c r="F358" s="150">
        <v>2864168</v>
      </c>
      <c r="G358" s="150">
        <v>2864168</v>
      </c>
      <c r="H358" s="150">
        <v>2864168</v>
      </c>
      <c r="I358" s="154"/>
    </row>
    <row r="359" spans="1:9" s="205" customFormat="1" x14ac:dyDescent="0.25">
      <c r="A359" s="247" t="s">
        <v>343</v>
      </c>
      <c r="B359" s="235" t="s">
        <v>379</v>
      </c>
      <c r="C359" s="235" t="s">
        <v>340</v>
      </c>
      <c r="D359" s="235" t="s">
        <v>344</v>
      </c>
      <c r="E359" s="235"/>
      <c r="F359" s="237">
        <v>600000</v>
      </c>
      <c r="G359" s="237">
        <v>0</v>
      </c>
      <c r="H359" s="146">
        <v>0</v>
      </c>
    </row>
    <row r="360" spans="1:9" x14ac:dyDescent="0.25">
      <c r="A360" s="147" t="s">
        <v>380</v>
      </c>
      <c r="B360" s="148" t="s">
        <v>379</v>
      </c>
      <c r="C360" s="148" t="s">
        <v>340</v>
      </c>
      <c r="D360" s="148" t="s">
        <v>381</v>
      </c>
      <c r="E360" s="148"/>
      <c r="F360" s="149">
        <v>600000</v>
      </c>
      <c r="G360" s="149">
        <v>0</v>
      </c>
      <c r="H360" s="149">
        <v>0</v>
      </c>
    </row>
    <row r="361" spans="1:9" ht="30.75" x14ac:dyDescent="0.25">
      <c r="A361" s="147" t="s">
        <v>357</v>
      </c>
      <c r="B361" s="148" t="s">
        <v>379</v>
      </c>
      <c r="C361" s="148" t="s">
        <v>340</v>
      </c>
      <c r="D361" s="148" t="s">
        <v>381</v>
      </c>
      <c r="E361" s="148" t="s">
        <v>358</v>
      </c>
      <c r="F361" s="149"/>
      <c r="G361" s="149"/>
      <c r="H361" s="150"/>
    </row>
    <row r="362" spans="1:9" x14ac:dyDescent="0.25">
      <c r="A362" s="253" t="s">
        <v>366</v>
      </c>
      <c r="B362" s="207" t="s">
        <v>379</v>
      </c>
      <c r="C362" s="207" t="s">
        <v>340</v>
      </c>
      <c r="D362" s="207" t="s">
        <v>381</v>
      </c>
      <c r="E362" s="207" t="s">
        <v>367</v>
      </c>
      <c r="F362" s="208">
        <v>600000</v>
      </c>
      <c r="G362" s="208">
        <v>0</v>
      </c>
      <c r="H362" s="208">
        <v>0</v>
      </c>
      <c r="I362" s="154"/>
    </row>
    <row r="363" spans="1:9" x14ac:dyDescent="0.25">
      <c r="A363" s="144" t="s">
        <v>567</v>
      </c>
      <c r="B363" s="145" t="s">
        <v>379</v>
      </c>
      <c r="C363" s="145" t="s">
        <v>352</v>
      </c>
      <c r="D363" s="145"/>
      <c r="E363" s="145"/>
      <c r="F363" s="146">
        <v>46593752</v>
      </c>
      <c r="G363" s="146">
        <v>46593752</v>
      </c>
      <c r="H363" s="146">
        <v>46593752</v>
      </c>
      <c r="I363" s="154"/>
    </row>
    <row r="364" spans="1:9" s="205" customFormat="1" ht="31.5" x14ac:dyDescent="0.25">
      <c r="A364" s="144" t="s">
        <v>522</v>
      </c>
      <c r="B364" s="145" t="s">
        <v>379</v>
      </c>
      <c r="C364" s="145" t="s">
        <v>352</v>
      </c>
      <c r="D364" s="145" t="s">
        <v>523</v>
      </c>
      <c r="E364" s="145"/>
      <c r="F364" s="146">
        <v>46593752</v>
      </c>
      <c r="G364" s="146">
        <v>46593752</v>
      </c>
      <c r="H364" s="146">
        <v>46593752</v>
      </c>
      <c r="I364" s="255"/>
    </row>
    <row r="365" spans="1:9" x14ac:dyDescent="0.25">
      <c r="A365" s="147" t="s">
        <v>479</v>
      </c>
      <c r="B365" s="148" t="s">
        <v>379</v>
      </c>
      <c r="C365" s="148" t="s">
        <v>352</v>
      </c>
      <c r="D365" s="148" t="s">
        <v>524</v>
      </c>
      <c r="E365" s="148"/>
      <c r="F365" s="149">
        <v>46593752</v>
      </c>
      <c r="G365" s="149">
        <v>46593752</v>
      </c>
      <c r="H365" s="149">
        <v>46593752</v>
      </c>
      <c r="I365" s="154"/>
    </row>
    <row r="366" spans="1:9" ht="75.75" x14ac:dyDescent="0.25">
      <c r="A366" s="147" t="s">
        <v>349</v>
      </c>
      <c r="B366" s="148" t="s">
        <v>379</v>
      </c>
      <c r="C366" s="148" t="s">
        <v>352</v>
      </c>
      <c r="D366" s="148" t="s">
        <v>524</v>
      </c>
      <c r="E366" s="148" t="s">
        <v>350</v>
      </c>
      <c r="F366" s="149">
        <v>46593752</v>
      </c>
      <c r="G366" s="149">
        <v>46593752</v>
      </c>
      <c r="H366" s="149">
        <v>46593752</v>
      </c>
      <c r="I366" s="254"/>
    </row>
    <row r="367" spans="1:9" s="205" customFormat="1" ht="31.5" x14ac:dyDescent="0.25">
      <c r="A367" s="247" t="s">
        <v>447</v>
      </c>
      <c r="B367" s="235" t="s">
        <v>385</v>
      </c>
      <c r="C367" s="235" t="s">
        <v>448</v>
      </c>
      <c r="D367" s="235"/>
      <c r="E367" s="256"/>
      <c r="F367" s="237">
        <f>F368</f>
        <v>13902719.18</v>
      </c>
      <c r="G367" s="237">
        <f t="shared" ref="G367:H370" si="0">G368</f>
        <v>16747500</v>
      </c>
      <c r="H367" s="237">
        <f t="shared" si="0"/>
        <v>16747500</v>
      </c>
      <c r="I367" s="257"/>
    </row>
    <row r="368" spans="1:9" s="205" customFormat="1" ht="31.5" x14ac:dyDescent="0.25">
      <c r="A368" s="247" t="s">
        <v>449</v>
      </c>
      <c r="B368" s="235" t="s">
        <v>385</v>
      </c>
      <c r="C368" s="235" t="s">
        <v>340</v>
      </c>
      <c r="D368" s="235"/>
      <c r="E368" s="256"/>
      <c r="F368" s="237">
        <f>F369</f>
        <v>13902719.18</v>
      </c>
      <c r="G368" s="237">
        <f t="shared" si="0"/>
        <v>16747500</v>
      </c>
      <c r="H368" s="237">
        <f t="shared" si="0"/>
        <v>16747500</v>
      </c>
      <c r="I368" s="257"/>
    </row>
    <row r="369" spans="1:11" s="205" customFormat="1" x14ac:dyDescent="0.25">
      <c r="A369" s="247" t="s">
        <v>343</v>
      </c>
      <c r="B369" s="235" t="s">
        <v>385</v>
      </c>
      <c r="C369" s="235" t="s">
        <v>340</v>
      </c>
      <c r="D369" s="235" t="s">
        <v>344</v>
      </c>
      <c r="E369" s="256"/>
      <c r="F369" s="237">
        <f>F370</f>
        <v>13902719.18</v>
      </c>
      <c r="G369" s="237">
        <f t="shared" si="0"/>
        <v>16747500</v>
      </c>
      <c r="H369" s="237">
        <f t="shared" si="0"/>
        <v>16747500</v>
      </c>
      <c r="I369" s="257"/>
    </row>
    <row r="370" spans="1:11" x14ac:dyDescent="0.25">
      <c r="A370" s="248" t="s">
        <v>380</v>
      </c>
      <c r="B370" s="249" t="s">
        <v>385</v>
      </c>
      <c r="C370" s="249" t="s">
        <v>340</v>
      </c>
      <c r="D370" s="249" t="s">
        <v>381</v>
      </c>
      <c r="E370" s="258"/>
      <c r="F370" s="216">
        <f>F371</f>
        <v>13902719.18</v>
      </c>
      <c r="G370" s="216">
        <f t="shared" si="0"/>
        <v>16747500</v>
      </c>
      <c r="H370" s="216">
        <f t="shared" si="0"/>
        <v>16747500</v>
      </c>
      <c r="I370" s="254"/>
    </row>
    <row r="371" spans="1:11" ht="30.75" x14ac:dyDescent="0.25">
      <c r="A371" s="248" t="s">
        <v>452</v>
      </c>
      <c r="B371" s="249" t="s">
        <v>385</v>
      </c>
      <c r="C371" s="249" t="s">
        <v>340</v>
      </c>
      <c r="D371" s="249" t="s">
        <v>381</v>
      </c>
      <c r="E371" s="258" t="s">
        <v>453</v>
      </c>
      <c r="F371" s="216">
        <f>12801369.86+1101349.32</f>
        <v>13902719.18</v>
      </c>
      <c r="G371" s="216">
        <f>13125000+3622500</f>
        <v>16747500</v>
      </c>
      <c r="H371" s="216">
        <f>13125000+3622500</f>
        <v>16747500</v>
      </c>
      <c r="I371" s="254">
        <v>1101349.32</v>
      </c>
      <c r="J371" s="187">
        <v>3622500</v>
      </c>
      <c r="K371" s="187">
        <v>3622500</v>
      </c>
    </row>
    <row r="372" spans="1:11" ht="63" x14ac:dyDescent="0.25">
      <c r="A372" s="259" t="s">
        <v>454</v>
      </c>
      <c r="B372" s="260" t="s">
        <v>455</v>
      </c>
      <c r="C372" s="260"/>
      <c r="D372" s="260"/>
      <c r="E372" s="261"/>
      <c r="F372" s="262">
        <v>456631213.50999999</v>
      </c>
      <c r="G372" s="262">
        <v>1078448.45</v>
      </c>
      <c r="H372" s="177">
        <v>1100561.49</v>
      </c>
      <c r="I372" s="154"/>
    </row>
    <row r="373" spans="1:11" ht="31.5" x14ac:dyDescent="0.25">
      <c r="A373" s="178" t="s">
        <v>456</v>
      </c>
      <c r="B373" s="263" t="s">
        <v>455</v>
      </c>
      <c r="C373" s="263" t="s">
        <v>352</v>
      </c>
      <c r="D373" s="263"/>
      <c r="E373" s="264"/>
      <c r="F373" s="177">
        <v>456631213.50999999</v>
      </c>
      <c r="G373" s="177">
        <v>1078448.45</v>
      </c>
      <c r="H373" s="177">
        <v>1100561.49</v>
      </c>
    </row>
    <row r="374" spans="1:11" x14ac:dyDescent="0.25">
      <c r="A374" s="144" t="s">
        <v>343</v>
      </c>
      <c r="B374" s="263" t="s">
        <v>455</v>
      </c>
      <c r="C374" s="263" t="s">
        <v>352</v>
      </c>
      <c r="D374" s="263" t="s">
        <v>344</v>
      </c>
      <c r="E374" s="264"/>
      <c r="F374" s="177">
        <v>456631213.50999999</v>
      </c>
      <c r="G374" s="177">
        <v>1078448.45</v>
      </c>
      <c r="H374" s="177">
        <v>1100561.49</v>
      </c>
    </row>
    <row r="375" spans="1:11" x14ac:dyDescent="0.25">
      <c r="A375" s="147" t="s">
        <v>457</v>
      </c>
      <c r="B375" s="263" t="s">
        <v>455</v>
      </c>
      <c r="C375" s="263" t="s">
        <v>352</v>
      </c>
      <c r="D375" s="263" t="s">
        <v>458</v>
      </c>
      <c r="E375" s="264"/>
      <c r="F375" s="177">
        <v>456631213.50999999</v>
      </c>
      <c r="G375" s="177">
        <v>1078448.45</v>
      </c>
      <c r="H375" s="177">
        <v>1100561.49</v>
      </c>
    </row>
    <row r="376" spans="1:11" ht="15" x14ac:dyDescent="0.25">
      <c r="A376" s="224" t="s">
        <v>457</v>
      </c>
      <c r="B376" s="265" t="s">
        <v>455</v>
      </c>
      <c r="C376" s="265" t="s">
        <v>352</v>
      </c>
      <c r="D376" s="265" t="s">
        <v>458</v>
      </c>
      <c r="E376" s="266" t="s">
        <v>461</v>
      </c>
      <c r="F376" s="2">
        <v>456631213.50999999</v>
      </c>
      <c r="G376" s="2">
        <v>1078448.45</v>
      </c>
      <c r="H376" s="2">
        <v>1100561.49</v>
      </c>
    </row>
  </sheetData>
  <autoFilter ref="A14:G376"/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53" fitToHeight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2"/>
  <sheetViews>
    <sheetView workbookViewId="0">
      <selection activeCell="J1" sqref="J1:L1048576"/>
    </sheetView>
  </sheetViews>
  <sheetFormatPr defaultColWidth="9.140625" defaultRowHeight="15" x14ac:dyDescent="0.2"/>
  <cols>
    <col min="1" max="1" width="60.85546875" style="128" customWidth="1"/>
    <col min="2" max="2" width="6.5703125" style="129" customWidth="1"/>
    <col min="3" max="3" width="6.140625" style="270" customWidth="1"/>
    <col min="4" max="4" width="6" style="270" customWidth="1"/>
    <col min="5" max="5" width="17.5703125" style="128" customWidth="1"/>
    <col min="6" max="6" width="8" style="128" customWidth="1"/>
    <col min="7" max="7" width="21" style="191" customWidth="1"/>
    <col min="8" max="9" width="20.7109375" style="130" customWidth="1"/>
    <col min="10" max="10" width="17.85546875" style="279" hidden="1" customWidth="1"/>
    <col min="11" max="11" width="18.5703125" style="270" hidden="1" customWidth="1"/>
    <col min="12" max="12" width="18.5703125" style="128" hidden="1" customWidth="1"/>
    <col min="13" max="13" width="18.5703125" style="128" customWidth="1"/>
    <col min="14" max="14" width="15.28515625" style="128" customWidth="1"/>
    <col min="15" max="16384" width="9.140625" style="128"/>
  </cols>
  <sheetData>
    <row r="1" spans="1:13" x14ac:dyDescent="0.2">
      <c r="G1" s="130"/>
    </row>
    <row r="2" spans="1:13" x14ac:dyDescent="0.2">
      <c r="G2" s="130"/>
      <c r="H2" s="130" t="s">
        <v>0</v>
      </c>
      <c r="K2" s="130"/>
      <c r="L2" s="130"/>
    </row>
    <row r="3" spans="1:13" x14ac:dyDescent="0.2">
      <c r="G3" s="130"/>
      <c r="H3" s="130" t="s">
        <v>711</v>
      </c>
    </row>
    <row r="4" spans="1:13" x14ac:dyDescent="0.2">
      <c r="G4" s="130"/>
      <c r="H4" s="130" t="s">
        <v>1</v>
      </c>
      <c r="L4" s="130"/>
    </row>
    <row r="5" spans="1:13" x14ac:dyDescent="0.2">
      <c r="G5" s="130"/>
      <c r="H5" s="130" t="s">
        <v>282</v>
      </c>
    </row>
    <row r="6" spans="1:13" x14ac:dyDescent="0.2">
      <c r="G6" s="130"/>
      <c r="H6" s="130" t="s">
        <v>2</v>
      </c>
    </row>
    <row r="7" spans="1:13" x14ac:dyDescent="0.2">
      <c r="G7" s="130"/>
      <c r="H7" s="130" t="s">
        <v>463</v>
      </c>
    </row>
    <row r="8" spans="1:13" x14ac:dyDescent="0.2">
      <c r="G8" s="130"/>
      <c r="H8" s="130" t="s">
        <v>710</v>
      </c>
      <c r="K8" s="130"/>
      <c r="L8" s="130"/>
      <c r="M8" s="130"/>
    </row>
    <row r="9" spans="1:13" x14ac:dyDescent="0.2">
      <c r="G9" s="130"/>
    </row>
    <row r="11" spans="1:13" ht="15.75" x14ac:dyDescent="0.2">
      <c r="A11" s="190" t="s">
        <v>569</v>
      </c>
      <c r="B11" s="190"/>
      <c r="C11" s="190"/>
      <c r="D11" s="190"/>
      <c r="E11" s="190"/>
      <c r="F11" s="190"/>
      <c r="G11" s="190"/>
      <c r="H11" s="190"/>
      <c r="I11" s="190"/>
      <c r="J11" s="267"/>
      <c r="L11" s="130"/>
      <c r="M11" s="130"/>
    </row>
    <row r="13" spans="1:13" x14ac:dyDescent="0.2">
      <c r="H13" s="134"/>
      <c r="I13" s="134" t="s">
        <v>3</v>
      </c>
      <c r="L13" s="130"/>
      <c r="M13" s="130"/>
    </row>
    <row r="14" spans="1:13" ht="30" x14ac:dyDescent="0.2">
      <c r="A14" s="193" t="s">
        <v>4</v>
      </c>
      <c r="B14" s="240" t="s">
        <v>570</v>
      </c>
      <c r="C14" s="194" t="s">
        <v>334</v>
      </c>
      <c r="D14" s="194" t="s">
        <v>335</v>
      </c>
      <c r="E14" s="193" t="s">
        <v>336</v>
      </c>
      <c r="F14" s="193" t="s">
        <v>337</v>
      </c>
      <c r="G14" s="1" t="s">
        <v>5</v>
      </c>
      <c r="H14" s="70" t="s">
        <v>6</v>
      </c>
      <c r="I14" s="70" t="s">
        <v>283</v>
      </c>
      <c r="K14" s="299"/>
      <c r="L14" s="299"/>
      <c r="M14" s="299"/>
    </row>
    <row r="15" spans="1:13" s="143" customFormat="1" ht="31.5" x14ac:dyDescent="0.25">
      <c r="A15" s="175" t="s">
        <v>571</v>
      </c>
      <c r="B15" s="268">
        <v>701</v>
      </c>
      <c r="C15" s="198"/>
      <c r="D15" s="198"/>
      <c r="E15" s="199"/>
      <c r="F15" s="199"/>
      <c r="G15" s="200">
        <f>4315737856.99+1101349.32</f>
        <v>4316839206.3099995</v>
      </c>
      <c r="H15" s="200">
        <f>3406282424.42+3622500</f>
        <v>3409904924.4200001</v>
      </c>
      <c r="I15" s="200">
        <f>3329787646.01+3622500</f>
        <v>3333410146.0100002</v>
      </c>
      <c r="J15" s="300">
        <v>1101349.32</v>
      </c>
      <c r="K15" s="164">
        <v>3622500</v>
      </c>
      <c r="L15" s="164">
        <v>3622500</v>
      </c>
      <c r="M15" s="164"/>
    </row>
    <row r="16" spans="1:13" ht="15.75" x14ac:dyDescent="0.25">
      <c r="A16" s="144" t="s">
        <v>339</v>
      </c>
      <c r="B16" s="269">
        <v>701</v>
      </c>
      <c r="C16" s="145" t="s">
        <v>340</v>
      </c>
      <c r="D16" s="145"/>
      <c r="E16" s="145"/>
      <c r="F16" s="145"/>
      <c r="G16" s="146">
        <v>1257227149.8600001</v>
      </c>
      <c r="H16" s="146">
        <v>1067372187.75</v>
      </c>
      <c r="I16" s="146">
        <v>981395905.32000005</v>
      </c>
      <c r="J16" s="164"/>
      <c r="L16" s="130"/>
      <c r="M16" s="130"/>
    </row>
    <row r="17" spans="1:14" ht="47.25" x14ac:dyDescent="0.25">
      <c r="A17" s="144" t="s">
        <v>341</v>
      </c>
      <c r="B17" s="269">
        <v>701</v>
      </c>
      <c r="C17" s="145" t="s">
        <v>340</v>
      </c>
      <c r="D17" s="145" t="s">
        <v>342</v>
      </c>
      <c r="E17" s="145"/>
      <c r="F17" s="145"/>
      <c r="G17" s="146">
        <v>9984710</v>
      </c>
      <c r="H17" s="146">
        <v>9989966</v>
      </c>
      <c r="I17" s="146">
        <v>9994980</v>
      </c>
      <c r="K17" s="271"/>
    </row>
    <row r="18" spans="1:14" s="143" customFormat="1" ht="15.75" x14ac:dyDescent="0.25">
      <c r="A18" s="144" t="s">
        <v>343</v>
      </c>
      <c r="B18" s="269">
        <v>701</v>
      </c>
      <c r="C18" s="145" t="s">
        <v>340</v>
      </c>
      <c r="D18" s="145" t="s">
        <v>342</v>
      </c>
      <c r="E18" s="145" t="s">
        <v>344</v>
      </c>
      <c r="F18" s="145"/>
      <c r="G18" s="146">
        <v>9984710</v>
      </c>
      <c r="H18" s="146">
        <v>9989966</v>
      </c>
      <c r="I18" s="146">
        <v>9994980</v>
      </c>
      <c r="J18" s="298"/>
      <c r="K18" s="270"/>
      <c r="L18" s="142"/>
      <c r="M18" s="142"/>
      <c r="N18" s="142"/>
    </row>
    <row r="19" spans="1:14" ht="30" x14ac:dyDescent="0.2">
      <c r="A19" s="147" t="s">
        <v>345</v>
      </c>
      <c r="B19" s="272">
        <v>701</v>
      </c>
      <c r="C19" s="148" t="s">
        <v>340</v>
      </c>
      <c r="D19" s="148" t="s">
        <v>342</v>
      </c>
      <c r="E19" s="148" t="s">
        <v>346</v>
      </c>
      <c r="F19" s="148"/>
      <c r="G19" s="149">
        <v>9984710</v>
      </c>
      <c r="H19" s="149">
        <v>9989966</v>
      </c>
      <c r="I19" s="149">
        <v>9994980</v>
      </c>
      <c r="K19" s="271"/>
    </row>
    <row r="20" spans="1:14" x14ac:dyDescent="0.2">
      <c r="A20" s="147" t="s">
        <v>347</v>
      </c>
      <c r="B20" s="272">
        <v>701</v>
      </c>
      <c r="C20" s="148" t="s">
        <v>340</v>
      </c>
      <c r="D20" s="148" t="s">
        <v>342</v>
      </c>
      <c r="E20" s="148" t="s">
        <v>348</v>
      </c>
      <c r="F20" s="148"/>
      <c r="G20" s="149">
        <v>9984710</v>
      </c>
      <c r="H20" s="149">
        <v>9989966</v>
      </c>
      <c r="I20" s="149">
        <v>9994980</v>
      </c>
    </row>
    <row r="21" spans="1:14" ht="75" x14ac:dyDescent="0.2">
      <c r="A21" s="147" t="s">
        <v>349</v>
      </c>
      <c r="B21" s="272">
        <v>701</v>
      </c>
      <c r="C21" s="148" t="s">
        <v>340</v>
      </c>
      <c r="D21" s="148" t="s">
        <v>342</v>
      </c>
      <c r="E21" s="148" t="s">
        <v>348</v>
      </c>
      <c r="F21" s="148" t="s">
        <v>350</v>
      </c>
      <c r="G21" s="301">
        <v>9984710</v>
      </c>
      <c r="H21" s="301">
        <v>9989966</v>
      </c>
      <c r="I21" s="301">
        <v>9994980</v>
      </c>
      <c r="K21" s="271"/>
    </row>
    <row r="22" spans="1:14" s="143" customFormat="1" ht="63" x14ac:dyDescent="0.25">
      <c r="A22" s="144" t="s">
        <v>351</v>
      </c>
      <c r="B22" s="269">
        <v>701</v>
      </c>
      <c r="C22" s="145" t="s">
        <v>340</v>
      </c>
      <c r="D22" s="145" t="s">
        <v>352</v>
      </c>
      <c r="E22" s="145"/>
      <c r="F22" s="145"/>
      <c r="G22" s="146">
        <v>18015818.579999998</v>
      </c>
      <c r="H22" s="146">
        <v>16868424.52</v>
      </c>
      <c r="I22" s="146">
        <v>17534949.800000001</v>
      </c>
      <c r="J22" s="298"/>
      <c r="K22" s="270"/>
    </row>
    <row r="23" spans="1:14" ht="15.75" x14ac:dyDescent="0.25">
      <c r="A23" s="144" t="s">
        <v>343</v>
      </c>
      <c r="B23" s="269">
        <v>701</v>
      </c>
      <c r="C23" s="145" t="s">
        <v>340</v>
      </c>
      <c r="D23" s="145" t="s">
        <v>352</v>
      </c>
      <c r="E23" s="145" t="s">
        <v>344</v>
      </c>
      <c r="F23" s="145"/>
      <c r="G23" s="146">
        <v>18015818.579999998</v>
      </c>
      <c r="H23" s="146">
        <v>16868424.52</v>
      </c>
      <c r="I23" s="146">
        <v>17534949.800000001</v>
      </c>
      <c r="K23" s="271"/>
      <c r="L23" s="130"/>
      <c r="M23" s="130"/>
      <c r="N23" s="130"/>
    </row>
    <row r="24" spans="1:14" ht="30" x14ac:dyDescent="0.2">
      <c r="A24" s="147" t="s">
        <v>345</v>
      </c>
      <c r="B24" s="272">
        <v>701</v>
      </c>
      <c r="C24" s="148" t="s">
        <v>340</v>
      </c>
      <c r="D24" s="148" t="s">
        <v>352</v>
      </c>
      <c r="E24" s="148" t="s">
        <v>346</v>
      </c>
      <c r="F24" s="148"/>
      <c r="G24" s="149">
        <v>18015818.579999998</v>
      </c>
      <c r="H24" s="149">
        <v>16868424.52</v>
      </c>
      <c r="I24" s="149">
        <v>17534949.800000001</v>
      </c>
      <c r="L24" s="130"/>
      <c r="M24" s="130"/>
      <c r="N24" s="130"/>
    </row>
    <row r="25" spans="1:14" ht="30" x14ac:dyDescent="0.2">
      <c r="A25" s="147" t="s">
        <v>353</v>
      </c>
      <c r="B25" s="272">
        <v>701</v>
      </c>
      <c r="C25" s="148" t="s">
        <v>340</v>
      </c>
      <c r="D25" s="148" t="s">
        <v>352</v>
      </c>
      <c r="E25" s="148" t="s">
        <v>354</v>
      </c>
      <c r="F25" s="148"/>
      <c r="G25" s="149">
        <v>5099161.5</v>
      </c>
      <c r="H25" s="149">
        <v>5009161.5</v>
      </c>
      <c r="I25" s="149">
        <v>5099161.5</v>
      </c>
      <c r="K25" s="271"/>
      <c r="L25" s="130"/>
      <c r="M25" s="130"/>
      <c r="N25" s="130"/>
    </row>
    <row r="26" spans="1:14" ht="75" x14ac:dyDescent="0.2">
      <c r="A26" s="147" t="s">
        <v>349</v>
      </c>
      <c r="B26" s="272">
        <v>701</v>
      </c>
      <c r="C26" s="148" t="s">
        <v>340</v>
      </c>
      <c r="D26" s="148" t="s">
        <v>352</v>
      </c>
      <c r="E26" s="148" t="s">
        <v>354</v>
      </c>
      <c r="F26" s="148" t="s">
        <v>350</v>
      </c>
      <c r="G26" s="149">
        <v>5099161.5</v>
      </c>
      <c r="H26" s="149">
        <v>5009161.5</v>
      </c>
      <c r="I26" s="149">
        <v>5099161.5</v>
      </c>
      <c r="L26" s="130"/>
      <c r="M26" s="130"/>
      <c r="N26" s="130"/>
    </row>
    <row r="27" spans="1:14" ht="30" x14ac:dyDescent="0.2">
      <c r="A27" s="151" t="s">
        <v>355</v>
      </c>
      <c r="B27" s="273">
        <v>701</v>
      </c>
      <c r="C27" s="148" t="s">
        <v>340</v>
      </c>
      <c r="D27" s="148" t="s">
        <v>352</v>
      </c>
      <c r="E27" s="148" t="s">
        <v>356</v>
      </c>
      <c r="F27" s="148"/>
      <c r="G27" s="149">
        <v>1738798</v>
      </c>
      <c r="H27" s="149">
        <v>1088845.8799999999</v>
      </c>
      <c r="I27" s="149">
        <v>1133476.6299999999</v>
      </c>
      <c r="K27" s="271"/>
      <c r="L27" s="130"/>
      <c r="M27" s="130"/>
      <c r="N27" s="130"/>
    </row>
    <row r="28" spans="1:14" ht="75" x14ac:dyDescent="0.2">
      <c r="A28" s="147" t="s">
        <v>349</v>
      </c>
      <c r="B28" s="272">
        <v>701</v>
      </c>
      <c r="C28" s="148" t="s">
        <v>340</v>
      </c>
      <c r="D28" s="148" t="s">
        <v>352</v>
      </c>
      <c r="E28" s="148" t="s">
        <v>356</v>
      </c>
      <c r="F28" s="148" t="s">
        <v>350</v>
      </c>
      <c r="G28" s="149">
        <v>310798</v>
      </c>
      <c r="H28" s="149">
        <v>318845.88</v>
      </c>
      <c r="I28" s="149">
        <v>337976.63</v>
      </c>
      <c r="L28" s="130"/>
      <c r="M28" s="130"/>
      <c r="N28" s="130"/>
    </row>
    <row r="29" spans="1:14" ht="30" x14ac:dyDescent="0.2">
      <c r="A29" s="147" t="s">
        <v>357</v>
      </c>
      <c r="B29" s="272">
        <v>701</v>
      </c>
      <c r="C29" s="148" t="s">
        <v>340</v>
      </c>
      <c r="D29" s="148" t="s">
        <v>352</v>
      </c>
      <c r="E29" s="148" t="s">
        <v>356</v>
      </c>
      <c r="F29" s="148" t="s">
        <v>358</v>
      </c>
      <c r="G29" s="149">
        <v>1408000</v>
      </c>
      <c r="H29" s="149">
        <v>750000</v>
      </c>
      <c r="I29" s="149">
        <v>775500</v>
      </c>
      <c r="K29" s="271"/>
      <c r="L29" s="130"/>
      <c r="M29" s="130"/>
      <c r="N29" s="130"/>
    </row>
    <row r="30" spans="1:14" x14ac:dyDescent="0.2">
      <c r="A30" s="147" t="s">
        <v>359</v>
      </c>
      <c r="B30" s="272">
        <v>701</v>
      </c>
      <c r="C30" s="148" t="s">
        <v>340</v>
      </c>
      <c r="D30" s="148" t="s">
        <v>352</v>
      </c>
      <c r="E30" s="148" t="s">
        <v>356</v>
      </c>
      <c r="F30" s="148" t="s">
        <v>360</v>
      </c>
      <c r="G30" s="149">
        <v>20000</v>
      </c>
      <c r="H30" s="149">
        <v>20000</v>
      </c>
      <c r="I30" s="149">
        <v>20000</v>
      </c>
      <c r="L30" s="130"/>
      <c r="M30" s="130"/>
      <c r="N30" s="130"/>
    </row>
    <row r="31" spans="1:14" ht="30" x14ac:dyDescent="0.2">
      <c r="A31" s="147" t="s">
        <v>361</v>
      </c>
      <c r="B31" s="272">
        <v>701</v>
      </c>
      <c r="C31" s="148" t="s">
        <v>340</v>
      </c>
      <c r="D31" s="148" t="s">
        <v>352</v>
      </c>
      <c r="E31" s="148">
        <v>9910022001</v>
      </c>
      <c r="F31" s="148"/>
      <c r="G31" s="149">
        <v>11177859.08</v>
      </c>
      <c r="H31" s="149">
        <v>10770417.140000001</v>
      </c>
      <c r="I31" s="149">
        <v>11302311.67</v>
      </c>
    </row>
    <row r="32" spans="1:14" ht="75" x14ac:dyDescent="0.2">
      <c r="A32" s="147" t="s">
        <v>349</v>
      </c>
      <c r="B32" s="272">
        <v>701</v>
      </c>
      <c r="C32" s="148" t="s">
        <v>340</v>
      </c>
      <c r="D32" s="148" t="s">
        <v>352</v>
      </c>
      <c r="E32" s="148">
        <v>9910022001</v>
      </c>
      <c r="F32" s="148" t="s">
        <v>350</v>
      </c>
      <c r="G32" s="149">
        <v>8879724.6799999997</v>
      </c>
      <c r="H32" s="149">
        <v>8714724.6699999999</v>
      </c>
      <c r="I32" s="149">
        <v>9127444.6699999999</v>
      </c>
    </row>
    <row r="33" spans="1:11" ht="30" x14ac:dyDescent="0.2">
      <c r="A33" s="147" t="s">
        <v>357</v>
      </c>
      <c r="B33" s="272">
        <v>701</v>
      </c>
      <c r="C33" s="148" t="s">
        <v>340</v>
      </c>
      <c r="D33" s="148" t="s">
        <v>352</v>
      </c>
      <c r="E33" s="148">
        <v>9910022001</v>
      </c>
      <c r="F33" s="148" t="s">
        <v>358</v>
      </c>
      <c r="G33" s="149">
        <v>2298134.4</v>
      </c>
      <c r="H33" s="149">
        <v>2055692.47</v>
      </c>
      <c r="I33" s="149">
        <v>2174867</v>
      </c>
    </row>
    <row r="34" spans="1:11" ht="63" x14ac:dyDescent="0.25">
      <c r="A34" s="152" t="s">
        <v>362</v>
      </c>
      <c r="B34" s="274">
        <v>701</v>
      </c>
      <c r="C34" s="145" t="s">
        <v>340</v>
      </c>
      <c r="D34" s="145" t="s">
        <v>363</v>
      </c>
      <c r="E34" s="145"/>
      <c r="F34" s="145"/>
      <c r="G34" s="146">
        <v>81253616.689999998</v>
      </c>
      <c r="H34" s="146">
        <v>82790494.749999985</v>
      </c>
      <c r="I34" s="146">
        <v>83325720.349999994</v>
      </c>
      <c r="K34" s="271"/>
    </row>
    <row r="35" spans="1:11" ht="15.75" x14ac:dyDescent="0.25">
      <c r="A35" s="144" t="s">
        <v>343</v>
      </c>
      <c r="B35" s="269">
        <v>701</v>
      </c>
      <c r="C35" s="145" t="s">
        <v>340</v>
      </c>
      <c r="D35" s="145" t="s">
        <v>363</v>
      </c>
      <c r="E35" s="145" t="s">
        <v>344</v>
      </c>
      <c r="F35" s="145"/>
      <c r="G35" s="146">
        <v>81253616.689999998</v>
      </c>
      <c r="H35" s="146">
        <v>82790494.749999985</v>
      </c>
      <c r="I35" s="146">
        <v>83325720.349999994</v>
      </c>
    </row>
    <row r="36" spans="1:11" ht="30" x14ac:dyDescent="0.2">
      <c r="A36" s="147" t="s">
        <v>345</v>
      </c>
      <c r="B36" s="272">
        <v>701</v>
      </c>
      <c r="C36" s="148" t="s">
        <v>340</v>
      </c>
      <c r="D36" s="148" t="s">
        <v>363</v>
      </c>
      <c r="E36" s="148" t="s">
        <v>346</v>
      </c>
      <c r="F36" s="148"/>
      <c r="G36" s="149">
        <v>81253616.689999998</v>
      </c>
      <c r="H36" s="149">
        <v>82790494.749999985</v>
      </c>
      <c r="I36" s="149">
        <v>83325720.349999994</v>
      </c>
      <c r="K36" s="271"/>
    </row>
    <row r="37" spans="1:11" ht="30" x14ac:dyDescent="0.2">
      <c r="A37" s="147" t="s">
        <v>364</v>
      </c>
      <c r="B37" s="272">
        <v>701</v>
      </c>
      <c r="C37" s="148" t="s">
        <v>340</v>
      </c>
      <c r="D37" s="148" t="s">
        <v>363</v>
      </c>
      <c r="E37" s="148" t="s">
        <v>365</v>
      </c>
      <c r="F37" s="148"/>
      <c r="G37" s="149">
        <v>81253616.689999998</v>
      </c>
      <c r="H37" s="149">
        <v>82790494.749999985</v>
      </c>
      <c r="I37" s="149">
        <v>83325720.349999994</v>
      </c>
    </row>
    <row r="38" spans="1:11" ht="75" x14ac:dyDescent="0.2">
      <c r="A38" s="147" t="s">
        <v>349</v>
      </c>
      <c r="B38" s="272">
        <v>701</v>
      </c>
      <c r="C38" s="148" t="s">
        <v>340</v>
      </c>
      <c r="D38" s="148" t="s">
        <v>363</v>
      </c>
      <c r="E38" s="148" t="s">
        <v>365</v>
      </c>
      <c r="F38" s="148" t="s">
        <v>350</v>
      </c>
      <c r="G38" s="149">
        <v>75667560.679999992</v>
      </c>
      <c r="H38" s="149">
        <v>76177561.039999992</v>
      </c>
      <c r="I38" s="149">
        <v>76377900.390000001</v>
      </c>
      <c r="K38" s="271"/>
    </row>
    <row r="39" spans="1:11" s="143" customFormat="1" ht="30.75" x14ac:dyDescent="0.25">
      <c r="A39" s="147" t="s">
        <v>357</v>
      </c>
      <c r="B39" s="272">
        <v>701</v>
      </c>
      <c r="C39" s="148" t="s">
        <v>340</v>
      </c>
      <c r="D39" s="148" t="s">
        <v>363</v>
      </c>
      <c r="E39" s="148" t="s">
        <v>365</v>
      </c>
      <c r="F39" s="148" t="s">
        <v>358</v>
      </c>
      <c r="G39" s="149">
        <v>5448256.0099999998</v>
      </c>
      <c r="H39" s="149">
        <v>6466865.71</v>
      </c>
      <c r="I39" s="149">
        <v>6793864.96</v>
      </c>
      <c r="J39" s="298"/>
      <c r="K39" s="270"/>
    </row>
    <row r="40" spans="1:11" s="143" customFormat="1" ht="15.75" x14ac:dyDescent="0.25">
      <c r="A40" s="147" t="s">
        <v>359</v>
      </c>
      <c r="B40" s="272">
        <v>701</v>
      </c>
      <c r="C40" s="148" t="s">
        <v>340</v>
      </c>
      <c r="D40" s="148" t="s">
        <v>363</v>
      </c>
      <c r="E40" s="148" t="s">
        <v>365</v>
      </c>
      <c r="F40" s="148" t="s">
        <v>360</v>
      </c>
      <c r="G40" s="149">
        <v>137800</v>
      </c>
      <c r="H40" s="149">
        <v>146068</v>
      </c>
      <c r="I40" s="149">
        <v>153955</v>
      </c>
      <c r="J40" s="298"/>
      <c r="K40" s="271"/>
    </row>
    <row r="41" spans="1:11" ht="47.25" x14ac:dyDescent="0.25">
      <c r="A41" s="144" t="s">
        <v>368</v>
      </c>
      <c r="B41" s="269">
        <v>701</v>
      </c>
      <c r="C41" s="145" t="s">
        <v>340</v>
      </c>
      <c r="D41" s="145" t="s">
        <v>369</v>
      </c>
      <c r="E41" s="145"/>
      <c r="F41" s="145"/>
      <c r="G41" s="146">
        <v>53585605.650000006</v>
      </c>
      <c r="H41" s="146">
        <v>51862137.739999995</v>
      </c>
      <c r="I41" s="146">
        <v>53262205.869999997</v>
      </c>
    </row>
    <row r="42" spans="1:11" ht="15.75" x14ac:dyDescent="0.25">
      <c r="A42" s="144" t="s">
        <v>343</v>
      </c>
      <c r="B42" s="269">
        <v>701</v>
      </c>
      <c r="C42" s="145" t="s">
        <v>340</v>
      </c>
      <c r="D42" s="145" t="s">
        <v>369</v>
      </c>
      <c r="E42" s="145" t="s">
        <v>344</v>
      </c>
      <c r="F42" s="145"/>
      <c r="G42" s="146">
        <v>53585605.650000006</v>
      </c>
      <c r="H42" s="146">
        <v>51862137.739999995</v>
      </c>
      <c r="I42" s="146">
        <v>53262205.869999997</v>
      </c>
      <c r="K42" s="271"/>
    </row>
    <row r="43" spans="1:11" ht="30" x14ac:dyDescent="0.2">
      <c r="A43" s="147" t="s">
        <v>345</v>
      </c>
      <c r="B43" s="272">
        <v>701</v>
      </c>
      <c r="C43" s="148" t="s">
        <v>340</v>
      </c>
      <c r="D43" s="148" t="s">
        <v>369</v>
      </c>
      <c r="E43" s="148" t="s">
        <v>346</v>
      </c>
      <c r="F43" s="148"/>
      <c r="G43" s="149">
        <v>53585605.650000006</v>
      </c>
      <c r="H43" s="149">
        <v>51862137.739999995</v>
      </c>
      <c r="I43" s="149">
        <v>53262205.869999997</v>
      </c>
    </row>
    <row r="44" spans="1:11" ht="30" x14ac:dyDescent="0.2">
      <c r="A44" s="147" t="s">
        <v>364</v>
      </c>
      <c r="B44" s="272">
        <v>701</v>
      </c>
      <c r="C44" s="148" t="s">
        <v>340</v>
      </c>
      <c r="D44" s="148" t="s">
        <v>369</v>
      </c>
      <c r="E44" s="148" t="s">
        <v>365</v>
      </c>
      <c r="F44" s="148"/>
      <c r="G44" s="149">
        <v>37647891.120000005</v>
      </c>
      <c r="H44" s="149">
        <v>37062371.129999995</v>
      </c>
      <c r="I44" s="149">
        <v>37862371.119999997</v>
      </c>
      <c r="K44" s="271"/>
    </row>
    <row r="45" spans="1:11" ht="75" x14ac:dyDescent="0.2">
      <c r="A45" s="147" t="s">
        <v>349</v>
      </c>
      <c r="B45" s="272">
        <v>701</v>
      </c>
      <c r="C45" s="148" t="s">
        <v>340</v>
      </c>
      <c r="D45" s="148" t="s">
        <v>369</v>
      </c>
      <c r="E45" s="148" t="s">
        <v>365</v>
      </c>
      <c r="F45" s="148" t="s">
        <v>350</v>
      </c>
      <c r="G45" s="149">
        <v>35839891.120000005</v>
      </c>
      <c r="H45" s="149">
        <v>35039891.129999995</v>
      </c>
      <c r="I45" s="149">
        <v>35839891.119999997</v>
      </c>
    </row>
    <row r="46" spans="1:11" ht="30" x14ac:dyDescent="0.2">
      <c r="A46" s="147" t="s">
        <v>357</v>
      </c>
      <c r="B46" s="272">
        <v>701</v>
      </c>
      <c r="C46" s="148" t="s">
        <v>340</v>
      </c>
      <c r="D46" s="148" t="s">
        <v>369</v>
      </c>
      <c r="E46" s="148" t="s">
        <v>365</v>
      </c>
      <c r="F46" s="148" t="s">
        <v>358</v>
      </c>
      <c r="G46" s="149">
        <v>1808000</v>
      </c>
      <c r="H46" s="149">
        <v>2022480</v>
      </c>
      <c r="I46" s="149">
        <v>2022480</v>
      </c>
      <c r="K46" s="271"/>
    </row>
    <row r="47" spans="1:11" ht="45" x14ac:dyDescent="0.2">
      <c r="A47" s="147" t="s">
        <v>370</v>
      </c>
      <c r="B47" s="272">
        <v>701</v>
      </c>
      <c r="C47" s="148" t="s">
        <v>340</v>
      </c>
      <c r="D47" s="148" t="s">
        <v>369</v>
      </c>
      <c r="E47" s="148" t="s">
        <v>371</v>
      </c>
      <c r="F47" s="148"/>
      <c r="G47" s="149">
        <v>15937714.529999999</v>
      </c>
      <c r="H47" s="149">
        <v>14799766.610000001</v>
      </c>
      <c r="I47" s="149">
        <v>15399834.75</v>
      </c>
    </row>
    <row r="48" spans="1:11" ht="75" x14ac:dyDescent="0.2">
      <c r="A48" s="147" t="s">
        <v>349</v>
      </c>
      <c r="B48" s="272">
        <v>701</v>
      </c>
      <c r="C48" s="148" t="s">
        <v>340</v>
      </c>
      <c r="D48" s="148" t="s">
        <v>369</v>
      </c>
      <c r="E48" s="148" t="s">
        <v>371</v>
      </c>
      <c r="F48" s="148" t="s">
        <v>350</v>
      </c>
      <c r="G48" s="149">
        <v>14437790.189999999</v>
      </c>
      <c r="H48" s="149">
        <v>13317421.050000001</v>
      </c>
      <c r="I48" s="149">
        <v>13946706.689999999</v>
      </c>
      <c r="K48" s="271"/>
    </row>
    <row r="49" spans="1:11" ht="30" x14ac:dyDescent="0.2">
      <c r="A49" s="147" t="s">
        <v>357</v>
      </c>
      <c r="B49" s="272">
        <v>701</v>
      </c>
      <c r="C49" s="148" t="s">
        <v>340</v>
      </c>
      <c r="D49" s="148" t="s">
        <v>369</v>
      </c>
      <c r="E49" s="148" t="s">
        <v>371</v>
      </c>
      <c r="F49" s="148" t="s">
        <v>358</v>
      </c>
      <c r="G49" s="149">
        <v>1499924.34</v>
      </c>
      <c r="H49" s="149">
        <v>1482345.56</v>
      </c>
      <c r="I49" s="149">
        <v>1453128.06</v>
      </c>
      <c r="K49" s="271"/>
    </row>
    <row r="50" spans="1:11" ht="15.75" x14ac:dyDescent="0.25">
      <c r="A50" s="144" t="s">
        <v>378</v>
      </c>
      <c r="B50" s="269">
        <v>701</v>
      </c>
      <c r="C50" s="145" t="s">
        <v>340</v>
      </c>
      <c r="D50" s="145" t="s">
        <v>379</v>
      </c>
      <c r="E50" s="145"/>
      <c r="F50" s="145"/>
      <c r="G50" s="146">
        <v>70000000</v>
      </c>
      <c r="H50" s="146">
        <v>70000000</v>
      </c>
      <c r="I50" s="146">
        <v>70000000</v>
      </c>
    </row>
    <row r="51" spans="1:11" ht="15.75" x14ac:dyDescent="0.25">
      <c r="A51" s="144" t="s">
        <v>343</v>
      </c>
      <c r="B51" s="269">
        <v>701</v>
      </c>
      <c r="C51" s="145" t="s">
        <v>340</v>
      </c>
      <c r="D51" s="145" t="s">
        <v>379</v>
      </c>
      <c r="E51" s="145" t="s">
        <v>344</v>
      </c>
      <c r="F51" s="145"/>
      <c r="G51" s="146">
        <v>70000000</v>
      </c>
      <c r="H51" s="146">
        <v>70000000</v>
      </c>
      <c r="I51" s="146">
        <v>70000000</v>
      </c>
      <c r="K51" s="271"/>
    </row>
    <row r="52" spans="1:11" x14ac:dyDescent="0.2">
      <c r="A52" s="147" t="s">
        <v>466</v>
      </c>
      <c r="B52" s="272">
        <v>701</v>
      </c>
      <c r="C52" s="148" t="s">
        <v>340</v>
      </c>
      <c r="D52" s="148" t="s">
        <v>379</v>
      </c>
      <c r="E52" s="148" t="s">
        <v>381</v>
      </c>
      <c r="F52" s="148"/>
      <c r="G52" s="149">
        <v>70000000</v>
      </c>
      <c r="H52" s="149">
        <v>70000000</v>
      </c>
      <c r="I52" s="149">
        <v>70000000</v>
      </c>
    </row>
    <row r="53" spans="1:11" x14ac:dyDescent="0.2">
      <c r="A53" s="147" t="s">
        <v>382</v>
      </c>
      <c r="B53" s="272">
        <v>701</v>
      </c>
      <c r="C53" s="148" t="s">
        <v>340</v>
      </c>
      <c r="D53" s="148" t="s">
        <v>379</v>
      </c>
      <c r="E53" s="148" t="s">
        <v>383</v>
      </c>
      <c r="F53" s="148"/>
      <c r="G53" s="149">
        <v>70000000</v>
      </c>
      <c r="H53" s="149">
        <v>70000000</v>
      </c>
      <c r="I53" s="149">
        <v>70000000</v>
      </c>
      <c r="K53" s="271"/>
    </row>
    <row r="54" spans="1:11" x14ac:dyDescent="0.2">
      <c r="A54" s="147" t="s">
        <v>359</v>
      </c>
      <c r="B54" s="272">
        <v>701</v>
      </c>
      <c r="C54" s="148" t="s">
        <v>340</v>
      </c>
      <c r="D54" s="148" t="s">
        <v>379</v>
      </c>
      <c r="E54" s="148" t="s">
        <v>383</v>
      </c>
      <c r="F54" s="148" t="s">
        <v>360</v>
      </c>
      <c r="G54" s="149">
        <v>70000000</v>
      </c>
      <c r="H54" s="149">
        <v>70000000</v>
      </c>
      <c r="I54" s="149">
        <v>70000000</v>
      </c>
    </row>
    <row r="55" spans="1:11" s="143" customFormat="1" ht="15.75" x14ac:dyDescent="0.25">
      <c r="A55" s="144" t="s">
        <v>384</v>
      </c>
      <c r="B55" s="269">
        <v>701</v>
      </c>
      <c r="C55" s="145" t="s">
        <v>340</v>
      </c>
      <c r="D55" s="145" t="s">
        <v>385</v>
      </c>
      <c r="E55" s="145"/>
      <c r="F55" s="145"/>
      <c r="G55" s="146">
        <v>1024387398.9400001</v>
      </c>
      <c r="H55" s="146">
        <v>835861164.74000001</v>
      </c>
      <c r="I55" s="146">
        <v>747278049.30000007</v>
      </c>
      <c r="J55" s="298"/>
      <c r="K55" s="271"/>
    </row>
    <row r="56" spans="1:11" ht="47.25" x14ac:dyDescent="0.25">
      <c r="A56" s="144" t="s">
        <v>467</v>
      </c>
      <c r="B56" s="269">
        <v>701</v>
      </c>
      <c r="C56" s="145" t="s">
        <v>340</v>
      </c>
      <c r="D56" s="145" t="s">
        <v>385</v>
      </c>
      <c r="E56" s="145" t="s">
        <v>468</v>
      </c>
      <c r="F56" s="145"/>
      <c r="G56" s="146">
        <v>9735155</v>
      </c>
      <c r="H56" s="146">
        <v>7000000</v>
      </c>
      <c r="I56" s="146">
        <v>4000000</v>
      </c>
    </row>
    <row r="57" spans="1:11" ht="45" x14ac:dyDescent="0.2">
      <c r="A57" s="275" t="s">
        <v>469</v>
      </c>
      <c r="B57" s="240">
        <v>701</v>
      </c>
      <c r="C57" s="148" t="s">
        <v>340</v>
      </c>
      <c r="D57" s="148" t="s">
        <v>385</v>
      </c>
      <c r="E57" s="148" t="s">
        <v>470</v>
      </c>
      <c r="F57" s="148"/>
      <c r="G57" s="149">
        <v>9735155</v>
      </c>
      <c r="H57" s="149">
        <v>7000000</v>
      </c>
      <c r="I57" s="149">
        <v>4000000</v>
      </c>
      <c r="K57" s="271"/>
    </row>
    <row r="58" spans="1:11" ht="30" x14ac:dyDescent="0.2">
      <c r="A58" s="275" t="s">
        <v>572</v>
      </c>
      <c r="B58" s="240">
        <v>701</v>
      </c>
      <c r="C58" s="148" t="s">
        <v>340</v>
      </c>
      <c r="D58" s="148" t="s">
        <v>385</v>
      </c>
      <c r="E58" s="207">
        <v>6130010000</v>
      </c>
      <c r="F58" s="207"/>
      <c r="G58" s="208">
        <v>3440015</v>
      </c>
      <c r="H58" s="208">
        <v>5000000</v>
      </c>
      <c r="I58" s="208">
        <v>2000000</v>
      </c>
    </row>
    <row r="59" spans="1:11" ht="30" x14ac:dyDescent="0.2">
      <c r="A59" s="275" t="s">
        <v>357</v>
      </c>
      <c r="B59" s="240">
        <v>701</v>
      </c>
      <c r="C59" s="148" t="s">
        <v>340</v>
      </c>
      <c r="D59" s="148" t="s">
        <v>385</v>
      </c>
      <c r="E59" s="207">
        <v>6130010000</v>
      </c>
      <c r="F59" s="207" t="s">
        <v>358</v>
      </c>
      <c r="G59" s="208">
        <v>3440015</v>
      </c>
      <c r="H59" s="208">
        <v>5000000</v>
      </c>
      <c r="I59" s="208">
        <v>2000000</v>
      </c>
      <c r="K59" s="271"/>
    </row>
    <row r="60" spans="1:11" ht="45" x14ac:dyDescent="0.2">
      <c r="A60" s="275" t="s">
        <v>573</v>
      </c>
      <c r="B60" s="240">
        <v>701</v>
      </c>
      <c r="C60" s="148" t="s">
        <v>340</v>
      </c>
      <c r="D60" s="148" t="s">
        <v>385</v>
      </c>
      <c r="E60" s="207">
        <v>6130010001</v>
      </c>
      <c r="F60" s="207"/>
      <c r="G60" s="208">
        <v>6295140</v>
      </c>
      <c r="H60" s="208">
        <v>2000000</v>
      </c>
      <c r="I60" s="208">
        <v>2000000</v>
      </c>
    </row>
    <row r="61" spans="1:11" ht="30" x14ac:dyDescent="0.2">
      <c r="A61" s="147" t="s">
        <v>357</v>
      </c>
      <c r="B61" s="272">
        <v>701</v>
      </c>
      <c r="C61" s="148" t="s">
        <v>340</v>
      </c>
      <c r="D61" s="148" t="s">
        <v>385</v>
      </c>
      <c r="E61" s="207">
        <v>6130010001</v>
      </c>
      <c r="F61" s="207" t="s">
        <v>358</v>
      </c>
      <c r="G61" s="208">
        <v>6295140</v>
      </c>
      <c r="H61" s="208">
        <v>2000000</v>
      </c>
      <c r="I61" s="208">
        <v>2000000</v>
      </c>
      <c r="K61" s="271"/>
    </row>
    <row r="62" spans="1:11" s="143" customFormat="1" ht="31.5" x14ac:dyDescent="0.25">
      <c r="A62" s="144" t="s">
        <v>471</v>
      </c>
      <c r="B62" s="269">
        <v>701</v>
      </c>
      <c r="C62" s="145" t="s">
        <v>340</v>
      </c>
      <c r="D62" s="145" t="s">
        <v>385</v>
      </c>
      <c r="E62" s="209" t="s">
        <v>468</v>
      </c>
      <c r="F62" s="209"/>
      <c r="G62" s="210">
        <v>98090189.989999995</v>
      </c>
      <c r="H62" s="210">
        <v>98090189.870000005</v>
      </c>
      <c r="I62" s="210">
        <v>0</v>
      </c>
      <c r="J62" s="298"/>
      <c r="K62" s="276"/>
    </row>
    <row r="63" spans="1:11" ht="45" x14ac:dyDescent="0.2">
      <c r="A63" s="147" t="s">
        <v>472</v>
      </c>
      <c r="B63" s="272">
        <v>701</v>
      </c>
      <c r="C63" s="148" t="s">
        <v>340</v>
      </c>
      <c r="D63" s="148" t="s">
        <v>385</v>
      </c>
      <c r="E63" s="207" t="s">
        <v>470</v>
      </c>
      <c r="F63" s="207"/>
      <c r="G63" s="208">
        <v>98090189.989999995</v>
      </c>
      <c r="H63" s="208">
        <v>98090189.870000005</v>
      </c>
      <c r="I63" s="208">
        <v>0</v>
      </c>
      <c r="K63" s="271"/>
    </row>
    <row r="64" spans="1:11" ht="30" x14ac:dyDescent="0.2">
      <c r="A64" s="147" t="s">
        <v>574</v>
      </c>
      <c r="B64" s="272">
        <v>701</v>
      </c>
      <c r="C64" s="148" t="s">
        <v>340</v>
      </c>
      <c r="D64" s="148" t="s">
        <v>385</v>
      </c>
      <c r="E64" s="207" t="s">
        <v>575</v>
      </c>
      <c r="F64" s="207"/>
      <c r="G64" s="208">
        <v>98090189.989999995</v>
      </c>
      <c r="H64" s="208">
        <v>98090189.870000005</v>
      </c>
      <c r="I64" s="208">
        <v>0</v>
      </c>
      <c r="K64" s="271"/>
    </row>
    <row r="65" spans="1:13" ht="30" x14ac:dyDescent="0.2">
      <c r="A65" s="147" t="s">
        <v>437</v>
      </c>
      <c r="B65" s="272">
        <v>701</v>
      </c>
      <c r="C65" s="148" t="s">
        <v>340</v>
      </c>
      <c r="D65" s="148" t="s">
        <v>385</v>
      </c>
      <c r="E65" s="207" t="s">
        <v>575</v>
      </c>
      <c r="F65" s="207" t="s">
        <v>438</v>
      </c>
      <c r="G65" s="208">
        <v>98090189.989999995</v>
      </c>
      <c r="H65" s="208">
        <v>98090189.870000005</v>
      </c>
      <c r="I65" s="208">
        <v>0</v>
      </c>
      <c r="K65" s="271"/>
    </row>
    <row r="66" spans="1:13" ht="31.5" x14ac:dyDescent="0.25">
      <c r="A66" s="144" t="s">
        <v>473</v>
      </c>
      <c r="B66" s="269">
        <v>701</v>
      </c>
      <c r="C66" s="145" t="s">
        <v>340</v>
      </c>
      <c r="D66" s="145" t="s">
        <v>385</v>
      </c>
      <c r="E66" s="145" t="s">
        <v>474</v>
      </c>
      <c r="F66" s="145"/>
      <c r="G66" s="146">
        <v>64982267.120000005</v>
      </c>
      <c r="H66" s="146">
        <v>59445365.5</v>
      </c>
      <c r="I66" s="146">
        <v>59445365.5</v>
      </c>
    </row>
    <row r="67" spans="1:13" x14ac:dyDescent="0.2">
      <c r="A67" s="147" t="s">
        <v>475</v>
      </c>
      <c r="B67" s="272">
        <v>701</v>
      </c>
      <c r="C67" s="148" t="s">
        <v>340</v>
      </c>
      <c r="D67" s="148" t="s">
        <v>385</v>
      </c>
      <c r="E67" s="148" t="s">
        <v>476</v>
      </c>
      <c r="F67" s="148"/>
      <c r="G67" s="149">
        <v>21837461.620000001</v>
      </c>
      <c r="H67" s="149">
        <v>15930560</v>
      </c>
      <c r="I67" s="149">
        <v>15930560</v>
      </c>
      <c r="K67" s="271"/>
      <c r="L67" s="130"/>
      <c r="M67" s="130"/>
    </row>
    <row r="68" spans="1:13" s="303" customFormat="1" x14ac:dyDescent="0.2">
      <c r="A68" s="147" t="s">
        <v>477</v>
      </c>
      <c r="B68" s="272">
        <v>701</v>
      </c>
      <c r="C68" s="148" t="s">
        <v>340</v>
      </c>
      <c r="D68" s="148" t="s">
        <v>385</v>
      </c>
      <c r="E68" s="148" t="s">
        <v>476</v>
      </c>
      <c r="F68" s="277"/>
      <c r="G68" s="149">
        <v>15382856.620000001</v>
      </c>
      <c r="H68" s="149">
        <v>15075560</v>
      </c>
      <c r="I68" s="149">
        <v>15075560</v>
      </c>
      <c r="J68" s="302"/>
      <c r="K68" s="270"/>
    </row>
    <row r="69" spans="1:13" s="303" customFormat="1" ht="30" hidden="1" x14ac:dyDescent="0.2">
      <c r="A69" s="147" t="s">
        <v>576</v>
      </c>
      <c r="B69" s="272">
        <v>701</v>
      </c>
      <c r="C69" s="148" t="s">
        <v>340</v>
      </c>
      <c r="D69" s="148" t="s">
        <v>385</v>
      </c>
      <c r="E69" s="148" t="s">
        <v>577</v>
      </c>
      <c r="F69" s="277"/>
      <c r="G69" s="149">
        <v>0</v>
      </c>
      <c r="H69" s="149">
        <v>0</v>
      </c>
      <c r="I69" s="149">
        <v>0</v>
      </c>
      <c r="J69" s="302"/>
      <c r="K69" s="271"/>
    </row>
    <row r="70" spans="1:13" ht="30" hidden="1" x14ac:dyDescent="0.2">
      <c r="A70" s="147" t="s">
        <v>418</v>
      </c>
      <c r="B70" s="272">
        <v>701</v>
      </c>
      <c r="C70" s="148" t="s">
        <v>340</v>
      </c>
      <c r="D70" s="148" t="s">
        <v>385</v>
      </c>
      <c r="E70" s="278">
        <v>7330010001</v>
      </c>
      <c r="F70" s="148" t="s">
        <v>438</v>
      </c>
      <c r="G70" s="149"/>
      <c r="H70" s="149"/>
      <c r="I70" s="149"/>
    </row>
    <row r="71" spans="1:13" s="303" customFormat="1" x14ac:dyDescent="0.2">
      <c r="A71" s="147" t="s">
        <v>578</v>
      </c>
      <c r="B71" s="272">
        <v>701</v>
      </c>
      <c r="C71" s="148" t="s">
        <v>340</v>
      </c>
      <c r="D71" s="148" t="s">
        <v>385</v>
      </c>
      <c r="E71" s="148" t="s">
        <v>579</v>
      </c>
      <c r="F71" s="277"/>
      <c r="G71" s="149">
        <v>2848600</v>
      </c>
      <c r="H71" s="149">
        <v>2848600</v>
      </c>
      <c r="I71" s="149">
        <v>2848600</v>
      </c>
      <c r="J71" s="302"/>
      <c r="K71" s="271"/>
    </row>
    <row r="72" spans="1:13" s="303" customFormat="1" ht="30" x14ac:dyDescent="0.2">
      <c r="A72" s="147" t="s">
        <v>357</v>
      </c>
      <c r="B72" s="272">
        <v>701</v>
      </c>
      <c r="C72" s="148" t="s">
        <v>340</v>
      </c>
      <c r="D72" s="148" t="s">
        <v>385</v>
      </c>
      <c r="E72" s="148" t="s">
        <v>579</v>
      </c>
      <c r="F72" s="277" t="s">
        <v>358</v>
      </c>
      <c r="G72" s="149">
        <v>2838600</v>
      </c>
      <c r="H72" s="149">
        <v>2838600</v>
      </c>
      <c r="I72" s="149">
        <v>2838600</v>
      </c>
      <c r="J72" s="302"/>
      <c r="K72" s="270"/>
    </row>
    <row r="73" spans="1:13" x14ac:dyDescent="0.2">
      <c r="A73" s="147" t="s">
        <v>359</v>
      </c>
      <c r="B73" s="272">
        <v>701</v>
      </c>
      <c r="C73" s="148" t="s">
        <v>340</v>
      </c>
      <c r="D73" s="148" t="s">
        <v>385</v>
      </c>
      <c r="E73" s="148" t="s">
        <v>579</v>
      </c>
      <c r="F73" s="148" t="s">
        <v>360</v>
      </c>
      <c r="G73" s="149">
        <v>10000</v>
      </c>
      <c r="H73" s="149">
        <v>10000</v>
      </c>
      <c r="I73" s="149">
        <v>10000</v>
      </c>
      <c r="K73" s="271"/>
    </row>
    <row r="74" spans="1:13" s="303" customFormat="1" ht="30" x14ac:dyDescent="0.2">
      <c r="A74" s="147" t="s">
        <v>580</v>
      </c>
      <c r="B74" s="272">
        <v>701</v>
      </c>
      <c r="C74" s="148" t="s">
        <v>340</v>
      </c>
      <c r="D74" s="148" t="s">
        <v>385</v>
      </c>
      <c r="E74" s="148" t="s">
        <v>581</v>
      </c>
      <c r="F74" s="277"/>
      <c r="G74" s="149">
        <v>133000</v>
      </c>
      <c r="H74" s="149">
        <v>133000</v>
      </c>
      <c r="I74" s="149">
        <v>133000</v>
      </c>
      <c r="J74" s="302"/>
      <c r="K74" s="270"/>
    </row>
    <row r="75" spans="1:13" s="303" customFormat="1" ht="30" x14ac:dyDescent="0.2">
      <c r="A75" s="147" t="s">
        <v>357</v>
      </c>
      <c r="B75" s="272">
        <v>701</v>
      </c>
      <c r="C75" s="148" t="s">
        <v>340</v>
      </c>
      <c r="D75" s="148" t="s">
        <v>385</v>
      </c>
      <c r="E75" s="148" t="s">
        <v>581</v>
      </c>
      <c r="F75" s="277" t="s">
        <v>358</v>
      </c>
      <c r="G75" s="149">
        <v>133000</v>
      </c>
      <c r="H75" s="149">
        <v>133000</v>
      </c>
      <c r="I75" s="149">
        <v>133000</v>
      </c>
      <c r="J75" s="302"/>
      <c r="K75" s="271"/>
    </row>
    <row r="76" spans="1:13" s="303" customFormat="1" x14ac:dyDescent="0.2">
      <c r="A76" s="147" t="s">
        <v>582</v>
      </c>
      <c r="B76" s="272">
        <v>701</v>
      </c>
      <c r="C76" s="148" t="s">
        <v>340</v>
      </c>
      <c r="D76" s="148" t="s">
        <v>385</v>
      </c>
      <c r="E76" s="148" t="s">
        <v>583</v>
      </c>
      <c r="F76" s="277"/>
      <c r="G76" s="149">
        <v>3717960</v>
      </c>
      <c r="H76" s="149">
        <v>5717960</v>
      </c>
      <c r="I76" s="149">
        <v>5717960</v>
      </c>
      <c r="J76" s="302"/>
      <c r="K76" s="270"/>
    </row>
    <row r="77" spans="1:13" s="303" customFormat="1" ht="30" x14ac:dyDescent="0.2">
      <c r="A77" s="147" t="s">
        <v>357</v>
      </c>
      <c r="B77" s="272">
        <v>701</v>
      </c>
      <c r="C77" s="148" t="s">
        <v>340</v>
      </c>
      <c r="D77" s="148" t="s">
        <v>385</v>
      </c>
      <c r="E77" s="148" t="s">
        <v>583</v>
      </c>
      <c r="F77" s="277" t="s">
        <v>358</v>
      </c>
      <c r="G77" s="149">
        <v>3717960</v>
      </c>
      <c r="H77" s="149">
        <v>5717960</v>
      </c>
      <c r="I77" s="149">
        <v>5717960</v>
      </c>
      <c r="J77" s="302"/>
      <c r="K77" s="271"/>
    </row>
    <row r="78" spans="1:13" s="303" customFormat="1" ht="30" x14ac:dyDescent="0.2">
      <c r="A78" s="147" t="s">
        <v>584</v>
      </c>
      <c r="B78" s="272">
        <v>701</v>
      </c>
      <c r="C78" s="148" t="s">
        <v>340</v>
      </c>
      <c r="D78" s="148" t="s">
        <v>385</v>
      </c>
      <c r="E78" s="148" t="s">
        <v>585</v>
      </c>
      <c r="F78" s="277"/>
      <c r="G78" s="149">
        <v>2582296.62</v>
      </c>
      <c r="H78" s="149">
        <v>0</v>
      </c>
      <c r="I78" s="149">
        <v>0</v>
      </c>
      <c r="J78" s="302"/>
      <c r="K78" s="271"/>
    </row>
    <row r="79" spans="1:13" s="303" customFormat="1" ht="30" x14ac:dyDescent="0.2">
      <c r="A79" s="147" t="s">
        <v>357</v>
      </c>
      <c r="B79" s="272">
        <v>701</v>
      </c>
      <c r="C79" s="148" t="s">
        <v>340</v>
      </c>
      <c r="D79" s="148" t="s">
        <v>385</v>
      </c>
      <c r="E79" s="148" t="s">
        <v>585</v>
      </c>
      <c r="F79" s="277" t="s">
        <v>358</v>
      </c>
      <c r="G79" s="149">
        <v>2582296.62</v>
      </c>
      <c r="H79" s="149">
        <v>0</v>
      </c>
      <c r="I79" s="149">
        <v>0</v>
      </c>
      <c r="J79" s="302"/>
      <c r="K79" s="271"/>
    </row>
    <row r="80" spans="1:13" s="303" customFormat="1" x14ac:dyDescent="0.2">
      <c r="A80" s="147" t="s">
        <v>586</v>
      </c>
      <c r="B80" s="272">
        <v>701</v>
      </c>
      <c r="C80" s="148" t="s">
        <v>340</v>
      </c>
      <c r="D80" s="148" t="s">
        <v>385</v>
      </c>
      <c r="E80" s="148" t="s">
        <v>587</v>
      </c>
      <c r="F80" s="277"/>
      <c r="G80" s="149">
        <v>1751000</v>
      </c>
      <c r="H80" s="149">
        <v>1876000</v>
      </c>
      <c r="I80" s="149">
        <v>1876000</v>
      </c>
      <c r="J80" s="302"/>
      <c r="K80" s="270"/>
    </row>
    <row r="81" spans="1:11" ht="30" x14ac:dyDescent="0.2">
      <c r="A81" s="147" t="s">
        <v>357</v>
      </c>
      <c r="B81" s="272">
        <v>701</v>
      </c>
      <c r="C81" s="148" t="s">
        <v>340</v>
      </c>
      <c r="D81" s="148" t="s">
        <v>385</v>
      </c>
      <c r="E81" s="148" t="s">
        <v>587</v>
      </c>
      <c r="F81" s="148" t="s">
        <v>358</v>
      </c>
      <c r="G81" s="149">
        <v>1751000</v>
      </c>
      <c r="H81" s="149">
        <v>1876000</v>
      </c>
      <c r="I81" s="149">
        <v>1876000</v>
      </c>
      <c r="K81" s="271"/>
    </row>
    <row r="82" spans="1:11" ht="30" x14ac:dyDescent="0.2">
      <c r="A82" s="147" t="s">
        <v>588</v>
      </c>
      <c r="B82" s="272">
        <v>701</v>
      </c>
      <c r="C82" s="148" t="s">
        <v>340</v>
      </c>
      <c r="D82" s="148" t="s">
        <v>385</v>
      </c>
      <c r="E82" s="148" t="s">
        <v>589</v>
      </c>
      <c r="F82" s="148"/>
      <c r="G82" s="149">
        <v>4350000</v>
      </c>
      <c r="H82" s="149">
        <v>4500000</v>
      </c>
      <c r="I82" s="149">
        <v>4500000</v>
      </c>
    </row>
    <row r="83" spans="1:11" ht="30" x14ac:dyDescent="0.2">
      <c r="A83" s="147" t="s">
        <v>357</v>
      </c>
      <c r="B83" s="272">
        <v>701</v>
      </c>
      <c r="C83" s="148" t="s">
        <v>340</v>
      </c>
      <c r="D83" s="148" t="s">
        <v>385</v>
      </c>
      <c r="E83" s="148" t="s">
        <v>589</v>
      </c>
      <c r="F83" s="148" t="s">
        <v>358</v>
      </c>
      <c r="G83" s="149">
        <v>4350000</v>
      </c>
      <c r="H83" s="149">
        <v>4500000</v>
      </c>
      <c r="I83" s="149">
        <v>4500000</v>
      </c>
      <c r="K83" s="271"/>
    </row>
    <row r="84" spans="1:11" ht="30" x14ac:dyDescent="0.2">
      <c r="A84" s="147" t="s">
        <v>478</v>
      </c>
      <c r="B84" s="272">
        <v>701</v>
      </c>
      <c r="C84" s="148" t="s">
        <v>340</v>
      </c>
      <c r="D84" s="148" t="s">
        <v>385</v>
      </c>
      <c r="E84" s="148" t="s">
        <v>476</v>
      </c>
      <c r="F84" s="148"/>
      <c r="G84" s="149">
        <v>6454605</v>
      </c>
      <c r="H84" s="149">
        <v>855000</v>
      </c>
      <c r="I84" s="149">
        <v>855000</v>
      </c>
    </row>
    <row r="85" spans="1:11" x14ac:dyDescent="0.2">
      <c r="A85" s="147" t="s">
        <v>590</v>
      </c>
      <c r="B85" s="272">
        <v>701</v>
      </c>
      <c r="C85" s="148" t="s">
        <v>340</v>
      </c>
      <c r="D85" s="148" t="s">
        <v>385</v>
      </c>
      <c r="E85" s="148" t="s">
        <v>591</v>
      </c>
      <c r="F85" s="148"/>
      <c r="G85" s="149">
        <v>70000</v>
      </c>
      <c r="H85" s="149">
        <v>70000</v>
      </c>
      <c r="I85" s="149">
        <v>70000</v>
      </c>
      <c r="K85" s="271"/>
    </row>
    <row r="86" spans="1:11" ht="30" x14ac:dyDescent="0.2">
      <c r="A86" s="147" t="s">
        <v>357</v>
      </c>
      <c r="B86" s="272">
        <v>701</v>
      </c>
      <c r="C86" s="148" t="s">
        <v>340</v>
      </c>
      <c r="D86" s="148" t="s">
        <v>385</v>
      </c>
      <c r="E86" s="148" t="s">
        <v>591</v>
      </c>
      <c r="F86" s="148" t="s">
        <v>358</v>
      </c>
      <c r="G86" s="149">
        <v>70000</v>
      </c>
      <c r="H86" s="149">
        <v>70000</v>
      </c>
      <c r="I86" s="149">
        <v>70000</v>
      </c>
    </row>
    <row r="87" spans="1:11" x14ac:dyDescent="0.2">
      <c r="A87" s="147" t="s">
        <v>592</v>
      </c>
      <c r="B87" s="272">
        <v>701</v>
      </c>
      <c r="C87" s="148" t="s">
        <v>340</v>
      </c>
      <c r="D87" s="148" t="s">
        <v>385</v>
      </c>
      <c r="E87" s="148" t="s">
        <v>593</v>
      </c>
      <c r="F87" s="148"/>
      <c r="G87" s="149">
        <v>251605</v>
      </c>
      <c r="H87" s="149">
        <v>250000</v>
      </c>
      <c r="I87" s="149">
        <v>250000</v>
      </c>
      <c r="K87" s="271"/>
    </row>
    <row r="88" spans="1:11" ht="30" x14ac:dyDescent="0.2">
      <c r="A88" s="147" t="s">
        <v>357</v>
      </c>
      <c r="B88" s="272">
        <v>701</v>
      </c>
      <c r="C88" s="148" t="s">
        <v>340</v>
      </c>
      <c r="D88" s="148" t="s">
        <v>385</v>
      </c>
      <c r="E88" s="148" t="s">
        <v>593</v>
      </c>
      <c r="F88" s="148" t="s">
        <v>358</v>
      </c>
      <c r="G88" s="149">
        <v>251605</v>
      </c>
      <c r="H88" s="149">
        <v>250000</v>
      </c>
      <c r="I88" s="149">
        <v>250000</v>
      </c>
    </row>
    <row r="89" spans="1:11" ht="30" x14ac:dyDescent="0.2">
      <c r="A89" s="147" t="s">
        <v>594</v>
      </c>
      <c r="B89" s="272">
        <v>701</v>
      </c>
      <c r="C89" s="148" t="s">
        <v>340</v>
      </c>
      <c r="D89" s="148" t="s">
        <v>385</v>
      </c>
      <c r="E89" s="148" t="s">
        <v>595</v>
      </c>
      <c r="F89" s="148"/>
      <c r="G89" s="149">
        <v>6133000</v>
      </c>
      <c r="H89" s="149">
        <v>535000</v>
      </c>
      <c r="I89" s="149">
        <v>535000</v>
      </c>
      <c r="K89" s="271"/>
    </row>
    <row r="90" spans="1:11" ht="30" x14ac:dyDescent="0.2">
      <c r="A90" s="147" t="s">
        <v>357</v>
      </c>
      <c r="B90" s="272">
        <v>701</v>
      </c>
      <c r="C90" s="148" t="s">
        <v>340</v>
      </c>
      <c r="D90" s="148" t="s">
        <v>385</v>
      </c>
      <c r="E90" s="148" t="s">
        <v>595</v>
      </c>
      <c r="F90" s="148" t="s">
        <v>358</v>
      </c>
      <c r="G90" s="149">
        <v>6133000</v>
      </c>
      <c r="H90" s="149">
        <v>535000</v>
      </c>
      <c r="I90" s="149">
        <v>535000</v>
      </c>
    </row>
    <row r="91" spans="1:11" x14ac:dyDescent="0.2">
      <c r="A91" s="147" t="s">
        <v>479</v>
      </c>
      <c r="B91" s="272">
        <v>701</v>
      </c>
      <c r="C91" s="148" t="s">
        <v>340</v>
      </c>
      <c r="D91" s="148" t="s">
        <v>385</v>
      </c>
      <c r="E91" s="148" t="s">
        <v>480</v>
      </c>
      <c r="F91" s="148"/>
      <c r="G91" s="149">
        <v>43144805.5</v>
      </c>
      <c r="H91" s="149">
        <v>43514805.5</v>
      </c>
      <c r="I91" s="149">
        <v>43514805.5</v>
      </c>
      <c r="K91" s="271"/>
    </row>
    <row r="92" spans="1:11" ht="30" x14ac:dyDescent="0.2">
      <c r="A92" s="147" t="s">
        <v>361</v>
      </c>
      <c r="B92" s="272">
        <v>701</v>
      </c>
      <c r="C92" s="148" t="s">
        <v>340</v>
      </c>
      <c r="D92" s="148" t="s">
        <v>385</v>
      </c>
      <c r="E92" s="148" t="s">
        <v>596</v>
      </c>
      <c r="F92" s="148"/>
      <c r="G92" s="149">
        <v>43144805.5</v>
      </c>
      <c r="H92" s="149">
        <v>43514805.5</v>
      </c>
      <c r="I92" s="149">
        <v>43514805.5</v>
      </c>
    </row>
    <row r="93" spans="1:11" ht="75" x14ac:dyDescent="0.2">
      <c r="A93" s="147" t="s">
        <v>349</v>
      </c>
      <c r="B93" s="272">
        <v>701</v>
      </c>
      <c r="C93" s="148" t="s">
        <v>340</v>
      </c>
      <c r="D93" s="148" t="s">
        <v>385</v>
      </c>
      <c r="E93" s="148" t="s">
        <v>596</v>
      </c>
      <c r="F93" s="148" t="s">
        <v>350</v>
      </c>
      <c r="G93" s="150">
        <v>40738063</v>
      </c>
      <c r="H93" s="150">
        <v>41038063</v>
      </c>
      <c r="I93" s="150">
        <v>41038063</v>
      </c>
      <c r="J93" s="304"/>
      <c r="K93" s="271"/>
    </row>
    <row r="94" spans="1:11" ht="30" x14ac:dyDescent="0.2">
      <c r="A94" s="147" t="s">
        <v>357</v>
      </c>
      <c r="B94" s="272">
        <v>701</v>
      </c>
      <c r="C94" s="148" t="s">
        <v>340</v>
      </c>
      <c r="D94" s="148" t="s">
        <v>385</v>
      </c>
      <c r="E94" s="148" t="s">
        <v>596</v>
      </c>
      <c r="F94" s="148" t="s">
        <v>358</v>
      </c>
      <c r="G94" s="150">
        <v>2401742.5</v>
      </c>
      <c r="H94" s="150">
        <v>2471742.5</v>
      </c>
      <c r="I94" s="150">
        <v>2471742.5</v>
      </c>
      <c r="J94" s="304"/>
    </row>
    <row r="95" spans="1:11" s="303" customFormat="1" x14ac:dyDescent="0.2">
      <c r="A95" s="147" t="s">
        <v>359</v>
      </c>
      <c r="B95" s="272">
        <v>701</v>
      </c>
      <c r="C95" s="148" t="s">
        <v>340</v>
      </c>
      <c r="D95" s="148" t="s">
        <v>385</v>
      </c>
      <c r="E95" s="148" t="s">
        <v>596</v>
      </c>
      <c r="F95" s="148" t="s">
        <v>360</v>
      </c>
      <c r="G95" s="150">
        <v>5000</v>
      </c>
      <c r="H95" s="150">
        <v>5000</v>
      </c>
      <c r="I95" s="150">
        <v>5000</v>
      </c>
      <c r="J95" s="302"/>
      <c r="K95" s="271"/>
    </row>
    <row r="96" spans="1:11" ht="15.75" x14ac:dyDescent="0.25">
      <c r="A96" s="144" t="s">
        <v>343</v>
      </c>
      <c r="B96" s="269">
        <v>701</v>
      </c>
      <c r="C96" s="145" t="s">
        <v>340</v>
      </c>
      <c r="D96" s="145" t="s">
        <v>385</v>
      </c>
      <c r="E96" s="138">
        <v>9900000000</v>
      </c>
      <c r="F96" s="145"/>
      <c r="G96" s="146">
        <v>851579786.83000004</v>
      </c>
      <c r="H96" s="146">
        <v>671325609.37</v>
      </c>
      <c r="I96" s="146">
        <v>683832683.80000007</v>
      </c>
    </row>
    <row r="97" spans="1:11" ht="30" x14ac:dyDescent="0.2">
      <c r="A97" s="147" t="s">
        <v>345</v>
      </c>
      <c r="B97" s="272">
        <v>701</v>
      </c>
      <c r="C97" s="148" t="s">
        <v>340</v>
      </c>
      <c r="D97" s="148" t="s">
        <v>385</v>
      </c>
      <c r="E97" s="136">
        <v>9910000000</v>
      </c>
      <c r="F97" s="148"/>
      <c r="G97" s="149">
        <v>649815057.16000009</v>
      </c>
      <c r="H97" s="149">
        <v>664644965.52999997</v>
      </c>
      <c r="I97" s="149">
        <v>676851891.35000002</v>
      </c>
      <c r="K97" s="271"/>
    </row>
    <row r="98" spans="1:11" ht="30" x14ac:dyDescent="0.2">
      <c r="A98" s="147" t="s">
        <v>364</v>
      </c>
      <c r="B98" s="272">
        <v>701</v>
      </c>
      <c r="C98" s="148" t="s">
        <v>340</v>
      </c>
      <c r="D98" s="148" t="s">
        <v>385</v>
      </c>
      <c r="E98" s="136">
        <v>9910011410</v>
      </c>
      <c r="F98" s="148"/>
      <c r="G98" s="149">
        <v>1461848.49</v>
      </c>
      <c r="H98" s="149">
        <v>1461848.49</v>
      </c>
      <c r="I98" s="149">
        <v>1461848.49</v>
      </c>
    </row>
    <row r="99" spans="1:11" ht="75" x14ac:dyDescent="0.2">
      <c r="A99" s="147" t="s">
        <v>349</v>
      </c>
      <c r="B99" s="272">
        <v>701</v>
      </c>
      <c r="C99" s="148" t="s">
        <v>340</v>
      </c>
      <c r="D99" s="148" t="s">
        <v>385</v>
      </c>
      <c r="E99" s="136">
        <v>9910011410</v>
      </c>
      <c r="F99" s="148" t="s">
        <v>350</v>
      </c>
      <c r="G99" s="149">
        <v>1461848.49</v>
      </c>
      <c r="H99" s="149">
        <v>1461848.49</v>
      </c>
      <c r="I99" s="149">
        <v>1461848.49</v>
      </c>
      <c r="K99" s="271"/>
    </row>
    <row r="100" spans="1:11" ht="30" x14ac:dyDescent="0.2">
      <c r="A100" s="147" t="s">
        <v>361</v>
      </c>
      <c r="B100" s="272">
        <v>701</v>
      </c>
      <c r="C100" s="148" t="s">
        <v>340</v>
      </c>
      <c r="D100" s="148" t="s">
        <v>385</v>
      </c>
      <c r="E100" s="136">
        <v>9910022001</v>
      </c>
      <c r="F100" s="148"/>
      <c r="G100" s="149">
        <v>648353208.67000008</v>
      </c>
      <c r="H100" s="149">
        <v>663183117.03999996</v>
      </c>
      <c r="I100" s="149">
        <v>675390042.86000001</v>
      </c>
    </row>
    <row r="101" spans="1:11" ht="75" x14ac:dyDescent="0.2">
      <c r="A101" s="147" t="s">
        <v>349</v>
      </c>
      <c r="B101" s="272">
        <v>701</v>
      </c>
      <c r="C101" s="148" t="s">
        <v>340</v>
      </c>
      <c r="D101" s="148" t="s">
        <v>385</v>
      </c>
      <c r="E101" s="136">
        <v>9910022001</v>
      </c>
      <c r="F101" s="148" t="s">
        <v>350</v>
      </c>
      <c r="G101" s="149">
        <v>158969105</v>
      </c>
      <c r="H101" s="149">
        <v>159595267.88</v>
      </c>
      <c r="I101" s="149">
        <v>159943413.16</v>
      </c>
      <c r="K101" s="271"/>
    </row>
    <row r="102" spans="1:11" ht="30" x14ac:dyDescent="0.2">
      <c r="A102" s="147" t="s">
        <v>357</v>
      </c>
      <c r="B102" s="272">
        <v>701</v>
      </c>
      <c r="C102" s="148" t="s">
        <v>340</v>
      </c>
      <c r="D102" s="148" t="s">
        <v>385</v>
      </c>
      <c r="E102" s="136">
        <v>9910022001</v>
      </c>
      <c r="F102" s="148" t="s">
        <v>358</v>
      </c>
      <c r="G102" s="149">
        <v>8461725.4299999997</v>
      </c>
      <c r="H102" s="149">
        <v>9304982.6400000006</v>
      </c>
      <c r="I102" s="149">
        <v>9411169</v>
      </c>
    </row>
    <row r="103" spans="1:11" hidden="1" x14ac:dyDescent="0.2">
      <c r="A103" s="147" t="s">
        <v>366</v>
      </c>
      <c r="B103" s="272">
        <v>701</v>
      </c>
      <c r="C103" s="148" t="s">
        <v>340</v>
      </c>
      <c r="D103" s="148" t="s">
        <v>385</v>
      </c>
      <c r="E103" s="136">
        <v>9910022001</v>
      </c>
      <c r="F103" s="148" t="s">
        <v>367</v>
      </c>
      <c r="G103" s="149">
        <v>0</v>
      </c>
      <c r="H103" s="149">
        <v>0</v>
      </c>
      <c r="I103" s="149">
        <v>0</v>
      </c>
      <c r="K103" s="271"/>
    </row>
    <row r="104" spans="1:11" ht="30" x14ac:dyDescent="0.2">
      <c r="A104" s="151" t="s">
        <v>386</v>
      </c>
      <c r="B104" s="273">
        <v>701</v>
      </c>
      <c r="C104" s="148" t="s">
        <v>340</v>
      </c>
      <c r="D104" s="148" t="s">
        <v>385</v>
      </c>
      <c r="E104" s="136">
        <v>9910022001</v>
      </c>
      <c r="F104" s="148" t="s">
        <v>387</v>
      </c>
      <c r="G104" s="149">
        <v>480922378.24000001</v>
      </c>
      <c r="H104" s="149">
        <v>494282866.51999998</v>
      </c>
      <c r="I104" s="149">
        <v>506035460.69999999</v>
      </c>
    </row>
    <row r="105" spans="1:11" hidden="1" x14ac:dyDescent="0.2">
      <c r="A105" s="147" t="s">
        <v>359</v>
      </c>
      <c r="B105" s="272">
        <v>701</v>
      </c>
      <c r="C105" s="148" t="s">
        <v>340</v>
      </c>
      <c r="D105" s="148" t="s">
        <v>385</v>
      </c>
      <c r="E105" s="136">
        <v>9910022001</v>
      </c>
      <c r="F105" s="148" t="s">
        <v>360</v>
      </c>
      <c r="G105" s="149">
        <v>0</v>
      </c>
      <c r="H105" s="149">
        <v>0</v>
      </c>
      <c r="I105" s="149">
        <v>0</v>
      </c>
      <c r="K105" s="271"/>
    </row>
    <row r="106" spans="1:11" s="303" customFormat="1" x14ac:dyDescent="0.2">
      <c r="A106" s="147" t="s">
        <v>380</v>
      </c>
      <c r="B106" s="272">
        <v>701</v>
      </c>
      <c r="C106" s="148" t="s">
        <v>340</v>
      </c>
      <c r="D106" s="148" t="s">
        <v>385</v>
      </c>
      <c r="E106" s="148" t="s">
        <v>381</v>
      </c>
      <c r="F106" s="148"/>
      <c r="G106" s="149">
        <v>201764729.66999999</v>
      </c>
      <c r="H106" s="149">
        <v>6680643.8399999999</v>
      </c>
      <c r="I106" s="149">
        <v>6980792.4500000002</v>
      </c>
      <c r="J106" s="302"/>
      <c r="K106" s="270"/>
    </row>
    <row r="107" spans="1:11" s="303" customFormat="1" ht="30" x14ac:dyDescent="0.2">
      <c r="A107" s="147" t="s">
        <v>388</v>
      </c>
      <c r="B107" s="272">
        <v>701</v>
      </c>
      <c r="C107" s="148" t="s">
        <v>340</v>
      </c>
      <c r="D107" s="148" t="s">
        <v>385</v>
      </c>
      <c r="E107" s="148" t="s">
        <v>389</v>
      </c>
      <c r="F107" s="148"/>
      <c r="G107" s="149">
        <v>5286260.2300000004</v>
      </c>
      <c r="H107" s="149">
        <v>6450763.8399999999</v>
      </c>
      <c r="I107" s="149">
        <v>6750912.4500000002</v>
      </c>
      <c r="J107" s="302"/>
      <c r="K107" s="271"/>
    </row>
    <row r="108" spans="1:11" s="143" customFormat="1" ht="30.75" x14ac:dyDescent="0.25">
      <c r="A108" s="147" t="s">
        <v>357</v>
      </c>
      <c r="B108" s="272">
        <v>701</v>
      </c>
      <c r="C108" s="148" t="s">
        <v>340</v>
      </c>
      <c r="D108" s="148" t="s">
        <v>385</v>
      </c>
      <c r="E108" s="148" t="s">
        <v>389</v>
      </c>
      <c r="F108" s="148" t="s">
        <v>358</v>
      </c>
      <c r="G108" s="149">
        <v>5286260.2300000004</v>
      </c>
      <c r="H108" s="149">
        <v>6450763.8399999999</v>
      </c>
      <c r="I108" s="149">
        <v>6750912.4500000002</v>
      </c>
      <c r="J108" s="298"/>
      <c r="K108" s="270"/>
    </row>
    <row r="109" spans="1:11" s="143" customFormat="1" ht="30.75" hidden="1" x14ac:dyDescent="0.25">
      <c r="A109" s="147" t="s">
        <v>392</v>
      </c>
      <c r="B109" s="272">
        <v>701</v>
      </c>
      <c r="C109" s="148" t="s">
        <v>340</v>
      </c>
      <c r="D109" s="148" t="s">
        <v>385</v>
      </c>
      <c r="E109" s="148" t="s">
        <v>393</v>
      </c>
      <c r="F109" s="148"/>
      <c r="G109" s="149">
        <v>196133649.44</v>
      </c>
      <c r="H109" s="149">
        <v>0</v>
      </c>
      <c r="I109" s="149">
        <v>0</v>
      </c>
      <c r="J109" s="298"/>
      <c r="K109" s="271"/>
    </row>
    <row r="110" spans="1:11" s="143" customFormat="1" ht="15.75" hidden="1" x14ac:dyDescent="0.25">
      <c r="A110" s="147" t="s">
        <v>359</v>
      </c>
      <c r="B110" s="272">
        <v>701</v>
      </c>
      <c r="C110" s="148" t="s">
        <v>340</v>
      </c>
      <c r="D110" s="148" t="s">
        <v>385</v>
      </c>
      <c r="E110" s="148" t="s">
        <v>393</v>
      </c>
      <c r="F110" s="148" t="s">
        <v>360</v>
      </c>
      <c r="G110" s="149">
        <v>196133649.44</v>
      </c>
      <c r="H110" s="149">
        <v>0</v>
      </c>
      <c r="I110" s="149">
        <v>0</v>
      </c>
      <c r="J110" s="298"/>
      <c r="K110" s="270"/>
    </row>
    <row r="111" spans="1:11" s="143" customFormat="1" ht="30.75" x14ac:dyDescent="0.25">
      <c r="A111" s="147" t="s">
        <v>390</v>
      </c>
      <c r="B111" s="272">
        <v>701</v>
      </c>
      <c r="C111" s="148" t="s">
        <v>340</v>
      </c>
      <c r="D111" s="148" t="s">
        <v>385</v>
      </c>
      <c r="E111" s="148" t="s">
        <v>391</v>
      </c>
      <c r="F111" s="148"/>
      <c r="G111" s="149">
        <v>344820</v>
      </c>
      <c r="H111" s="149">
        <v>229880</v>
      </c>
      <c r="I111" s="149">
        <v>229880</v>
      </c>
      <c r="J111" s="298"/>
      <c r="K111" s="271"/>
    </row>
    <row r="112" spans="1:11" s="303" customFormat="1" x14ac:dyDescent="0.2">
      <c r="A112" s="147" t="s">
        <v>366</v>
      </c>
      <c r="B112" s="272">
        <v>701</v>
      </c>
      <c r="C112" s="148" t="s">
        <v>340</v>
      </c>
      <c r="D112" s="148" t="s">
        <v>385</v>
      </c>
      <c r="E112" s="148" t="s">
        <v>391</v>
      </c>
      <c r="F112" s="148" t="s">
        <v>367</v>
      </c>
      <c r="G112" s="149">
        <v>344820</v>
      </c>
      <c r="H112" s="149">
        <v>229880</v>
      </c>
      <c r="I112" s="149">
        <v>229880</v>
      </c>
      <c r="J112" s="302"/>
      <c r="K112" s="270"/>
    </row>
    <row r="113" spans="1:11" s="306" customFormat="1" ht="31.5" x14ac:dyDescent="0.25">
      <c r="A113" s="144" t="s">
        <v>394</v>
      </c>
      <c r="B113" s="269">
        <v>701</v>
      </c>
      <c r="C113" s="145" t="s">
        <v>352</v>
      </c>
      <c r="D113" s="145"/>
      <c r="E113" s="145"/>
      <c r="F113" s="145"/>
      <c r="G113" s="146">
        <v>20883594</v>
      </c>
      <c r="H113" s="146">
        <v>19099021</v>
      </c>
      <c r="I113" s="146">
        <v>19647129</v>
      </c>
      <c r="J113" s="305"/>
      <c r="K113" s="271"/>
    </row>
    <row r="114" spans="1:11" s="306" customFormat="1" ht="63" x14ac:dyDescent="0.25">
      <c r="A114" s="144" t="s">
        <v>395</v>
      </c>
      <c r="B114" s="269">
        <v>701</v>
      </c>
      <c r="C114" s="145" t="s">
        <v>352</v>
      </c>
      <c r="D114" s="145" t="s">
        <v>396</v>
      </c>
      <c r="E114" s="145"/>
      <c r="F114" s="145"/>
      <c r="G114" s="146">
        <v>20883594</v>
      </c>
      <c r="H114" s="146">
        <v>19099021</v>
      </c>
      <c r="I114" s="146">
        <v>19647129</v>
      </c>
      <c r="J114" s="307"/>
      <c r="K114" s="270"/>
    </row>
    <row r="115" spans="1:11" s="303" customFormat="1" ht="15.75" x14ac:dyDescent="0.25">
      <c r="A115" s="160" t="s">
        <v>343</v>
      </c>
      <c r="B115" s="280">
        <v>701</v>
      </c>
      <c r="C115" s="145" t="s">
        <v>352</v>
      </c>
      <c r="D115" s="145" t="s">
        <v>396</v>
      </c>
      <c r="E115" s="138">
        <v>9900000000</v>
      </c>
      <c r="F115" s="138"/>
      <c r="G115" s="146">
        <v>20883594</v>
      </c>
      <c r="H115" s="146">
        <v>19099021</v>
      </c>
      <c r="I115" s="146">
        <v>19647129</v>
      </c>
      <c r="J115" s="302"/>
      <c r="K115" s="271"/>
    </row>
    <row r="116" spans="1:11" s="303" customFormat="1" ht="30" x14ac:dyDescent="0.2">
      <c r="A116" s="147" t="s">
        <v>345</v>
      </c>
      <c r="B116" s="272">
        <v>701</v>
      </c>
      <c r="C116" s="148" t="s">
        <v>352</v>
      </c>
      <c r="D116" s="148" t="s">
        <v>396</v>
      </c>
      <c r="E116" s="136">
        <v>9910000000</v>
      </c>
      <c r="F116" s="136"/>
      <c r="G116" s="149">
        <v>19883594</v>
      </c>
      <c r="H116" s="149">
        <v>18099021</v>
      </c>
      <c r="I116" s="149">
        <v>18647129</v>
      </c>
      <c r="J116" s="302"/>
      <c r="K116" s="270"/>
    </row>
    <row r="117" spans="1:11" s="303" customFormat="1" ht="30" x14ac:dyDescent="0.2">
      <c r="A117" s="147" t="s">
        <v>361</v>
      </c>
      <c r="B117" s="272">
        <v>701</v>
      </c>
      <c r="C117" s="148" t="s">
        <v>352</v>
      </c>
      <c r="D117" s="148" t="s">
        <v>396</v>
      </c>
      <c r="E117" s="136">
        <v>9910022001</v>
      </c>
      <c r="F117" s="136"/>
      <c r="G117" s="149">
        <v>19883594</v>
      </c>
      <c r="H117" s="149">
        <v>18099021</v>
      </c>
      <c r="I117" s="149">
        <v>18647129</v>
      </c>
      <c r="J117" s="302"/>
      <c r="K117" s="271"/>
    </row>
    <row r="118" spans="1:11" s="303" customFormat="1" ht="75" x14ac:dyDescent="0.2">
      <c r="A118" s="147" t="s">
        <v>349</v>
      </c>
      <c r="B118" s="272">
        <v>701</v>
      </c>
      <c r="C118" s="148" t="s">
        <v>352</v>
      </c>
      <c r="D118" s="148" t="s">
        <v>396</v>
      </c>
      <c r="E118" s="136">
        <v>9910022001</v>
      </c>
      <c r="F118" s="148" t="s">
        <v>350</v>
      </c>
      <c r="G118" s="149">
        <v>13639264</v>
      </c>
      <c r="H118" s="149">
        <v>13639264</v>
      </c>
      <c r="I118" s="149">
        <v>13749264</v>
      </c>
      <c r="J118" s="302"/>
      <c r="K118" s="270"/>
    </row>
    <row r="119" spans="1:11" s="303" customFormat="1" ht="30" x14ac:dyDescent="0.2">
      <c r="A119" s="147" t="s">
        <v>357</v>
      </c>
      <c r="B119" s="272">
        <v>701</v>
      </c>
      <c r="C119" s="148" t="s">
        <v>352</v>
      </c>
      <c r="D119" s="148" t="s">
        <v>396</v>
      </c>
      <c r="E119" s="136">
        <v>9910022001</v>
      </c>
      <c r="F119" s="148" t="s">
        <v>358</v>
      </c>
      <c r="G119" s="149">
        <v>6244330</v>
      </c>
      <c r="H119" s="149">
        <v>4459757</v>
      </c>
      <c r="I119" s="149">
        <v>4897865</v>
      </c>
      <c r="J119" s="302"/>
      <c r="K119" s="271"/>
    </row>
    <row r="120" spans="1:11" s="303" customFormat="1" x14ac:dyDescent="0.2">
      <c r="A120" s="147" t="s">
        <v>380</v>
      </c>
      <c r="B120" s="272">
        <v>701</v>
      </c>
      <c r="C120" s="148" t="s">
        <v>352</v>
      </c>
      <c r="D120" s="148" t="s">
        <v>396</v>
      </c>
      <c r="E120" s="136">
        <v>9950000000</v>
      </c>
      <c r="F120" s="136"/>
      <c r="G120" s="149">
        <v>1000000</v>
      </c>
      <c r="H120" s="149">
        <v>1000000</v>
      </c>
      <c r="I120" s="149">
        <v>1000000</v>
      </c>
      <c r="J120" s="302"/>
      <c r="K120" s="270"/>
    </row>
    <row r="121" spans="1:11" s="303" customFormat="1" ht="45" x14ac:dyDescent="0.2">
      <c r="A121" s="147" t="s">
        <v>397</v>
      </c>
      <c r="B121" s="272">
        <v>701</v>
      </c>
      <c r="C121" s="148" t="s">
        <v>352</v>
      </c>
      <c r="D121" s="148" t="s">
        <v>396</v>
      </c>
      <c r="E121" s="136" t="s">
        <v>398</v>
      </c>
      <c r="F121" s="136"/>
      <c r="G121" s="149">
        <v>1000000</v>
      </c>
      <c r="H121" s="149">
        <v>1000000</v>
      </c>
      <c r="I121" s="149">
        <v>1000000</v>
      </c>
      <c r="J121" s="302"/>
      <c r="K121" s="271"/>
    </row>
    <row r="122" spans="1:11" s="303" customFormat="1" ht="30" x14ac:dyDescent="0.2">
      <c r="A122" s="147" t="s">
        <v>357</v>
      </c>
      <c r="B122" s="272">
        <v>701</v>
      </c>
      <c r="C122" s="148" t="s">
        <v>352</v>
      </c>
      <c r="D122" s="148" t="s">
        <v>396</v>
      </c>
      <c r="E122" s="136" t="s">
        <v>398</v>
      </c>
      <c r="F122" s="136">
        <v>200</v>
      </c>
      <c r="G122" s="149">
        <v>1000000</v>
      </c>
      <c r="H122" s="149">
        <v>1000000</v>
      </c>
      <c r="I122" s="149">
        <v>1000000</v>
      </c>
      <c r="J122" s="302"/>
      <c r="K122" s="270"/>
    </row>
    <row r="123" spans="1:11" s="306" customFormat="1" ht="15.75" x14ac:dyDescent="0.25">
      <c r="A123" s="144" t="s">
        <v>401</v>
      </c>
      <c r="B123" s="269">
        <v>701</v>
      </c>
      <c r="C123" s="145" t="s">
        <v>363</v>
      </c>
      <c r="D123" s="145"/>
      <c r="E123" s="145"/>
      <c r="F123" s="145"/>
      <c r="G123" s="146">
        <v>156899158.78999999</v>
      </c>
      <c r="H123" s="146">
        <v>120126040.85000001</v>
      </c>
      <c r="I123" s="146">
        <v>176315162.87</v>
      </c>
      <c r="J123" s="305"/>
      <c r="K123" s="271"/>
    </row>
    <row r="124" spans="1:11" s="306" customFormat="1" ht="15.75" x14ac:dyDescent="0.25">
      <c r="A124" s="144" t="s">
        <v>402</v>
      </c>
      <c r="B124" s="269">
        <v>701</v>
      </c>
      <c r="C124" s="145" t="s">
        <v>363</v>
      </c>
      <c r="D124" s="145" t="s">
        <v>340</v>
      </c>
      <c r="E124" s="145"/>
      <c r="F124" s="145"/>
      <c r="G124" s="146">
        <v>306383.3</v>
      </c>
      <c r="H124" s="146">
        <v>306383.3</v>
      </c>
      <c r="I124" s="146">
        <v>306383.3</v>
      </c>
      <c r="J124" s="307"/>
      <c r="K124" s="270"/>
    </row>
    <row r="125" spans="1:11" s="306" customFormat="1" ht="15.75" x14ac:dyDescent="0.25">
      <c r="A125" s="144" t="s">
        <v>343</v>
      </c>
      <c r="B125" s="269">
        <v>701</v>
      </c>
      <c r="C125" s="145" t="s">
        <v>363</v>
      </c>
      <c r="D125" s="145" t="s">
        <v>340</v>
      </c>
      <c r="E125" s="145">
        <v>9900000000</v>
      </c>
      <c r="F125" s="145"/>
      <c r="G125" s="146">
        <v>306383.3</v>
      </c>
      <c r="H125" s="146">
        <v>306383.3</v>
      </c>
      <c r="I125" s="146">
        <v>306383.3</v>
      </c>
      <c r="J125" s="307"/>
      <c r="K125" s="271"/>
    </row>
    <row r="126" spans="1:11" s="306" customFormat="1" ht="30" x14ac:dyDescent="0.2">
      <c r="A126" s="147" t="s">
        <v>345</v>
      </c>
      <c r="B126" s="272">
        <v>701</v>
      </c>
      <c r="C126" s="148" t="s">
        <v>363</v>
      </c>
      <c r="D126" s="148" t="s">
        <v>340</v>
      </c>
      <c r="E126" s="148" t="s">
        <v>346</v>
      </c>
      <c r="F126" s="148"/>
      <c r="G126" s="149">
        <v>306383.3</v>
      </c>
      <c r="H126" s="149">
        <v>306383.3</v>
      </c>
      <c r="I126" s="149">
        <v>306383.3</v>
      </c>
      <c r="J126" s="307"/>
      <c r="K126" s="270"/>
    </row>
    <row r="127" spans="1:11" s="306" customFormat="1" ht="30" x14ac:dyDescent="0.2">
      <c r="A127" s="147" t="s">
        <v>364</v>
      </c>
      <c r="B127" s="272">
        <v>701</v>
      </c>
      <c r="C127" s="148" t="s">
        <v>363</v>
      </c>
      <c r="D127" s="148" t="s">
        <v>340</v>
      </c>
      <c r="E127" s="148" t="s">
        <v>365</v>
      </c>
      <c r="F127" s="148"/>
      <c r="G127" s="149">
        <v>306383.3</v>
      </c>
      <c r="H127" s="149">
        <v>306383.3</v>
      </c>
      <c r="I127" s="149">
        <v>306383.3</v>
      </c>
      <c r="J127" s="307"/>
      <c r="K127" s="271"/>
    </row>
    <row r="128" spans="1:11" s="306" customFormat="1" ht="75" x14ac:dyDescent="0.2">
      <c r="A128" s="147" t="s">
        <v>349</v>
      </c>
      <c r="B128" s="272">
        <v>701</v>
      </c>
      <c r="C128" s="148" t="s">
        <v>363</v>
      </c>
      <c r="D128" s="148" t="s">
        <v>340</v>
      </c>
      <c r="E128" s="148" t="s">
        <v>365</v>
      </c>
      <c r="F128" s="148" t="s">
        <v>350</v>
      </c>
      <c r="G128" s="149">
        <v>306383.3</v>
      </c>
      <c r="H128" s="149">
        <v>306383.3</v>
      </c>
      <c r="I128" s="149">
        <v>306383.3</v>
      </c>
      <c r="J128" s="307"/>
      <c r="K128" s="270"/>
    </row>
    <row r="129" spans="1:11" s="306" customFormat="1" ht="15.75" x14ac:dyDescent="0.25">
      <c r="A129" s="144" t="s">
        <v>403</v>
      </c>
      <c r="B129" s="269">
        <v>701</v>
      </c>
      <c r="C129" s="145" t="s">
        <v>363</v>
      </c>
      <c r="D129" s="145" t="s">
        <v>404</v>
      </c>
      <c r="E129" s="145"/>
      <c r="F129" s="145"/>
      <c r="G129" s="146">
        <v>69767477.719999999</v>
      </c>
      <c r="H129" s="146">
        <v>45714290.370000005</v>
      </c>
      <c r="I129" s="146">
        <v>101232510.41</v>
      </c>
      <c r="J129" s="307"/>
      <c r="K129" s="271"/>
    </row>
    <row r="130" spans="1:11" s="306" customFormat="1" ht="63" x14ac:dyDescent="0.25">
      <c r="A130" s="144" t="s">
        <v>481</v>
      </c>
      <c r="B130" s="269">
        <v>701</v>
      </c>
      <c r="C130" s="145" t="s">
        <v>363</v>
      </c>
      <c r="D130" s="145" t="s">
        <v>404</v>
      </c>
      <c r="E130" s="145" t="s">
        <v>482</v>
      </c>
      <c r="F130" s="145"/>
      <c r="G130" s="146">
        <v>67570149.950000003</v>
      </c>
      <c r="H130" s="146">
        <v>43356962.600000001</v>
      </c>
      <c r="I130" s="146">
        <v>98875182.640000001</v>
      </c>
      <c r="J130" s="307"/>
      <c r="K130" s="270"/>
    </row>
    <row r="131" spans="1:11" s="303" customFormat="1" ht="30" x14ac:dyDescent="0.2">
      <c r="A131" s="147" t="s">
        <v>483</v>
      </c>
      <c r="B131" s="272">
        <v>701</v>
      </c>
      <c r="C131" s="148" t="s">
        <v>363</v>
      </c>
      <c r="D131" s="148" t="s">
        <v>404</v>
      </c>
      <c r="E131" s="148" t="s">
        <v>484</v>
      </c>
      <c r="F131" s="148"/>
      <c r="G131" s="149">
        <v>64749332.600000001</v>
      </c>
      <c r="H131" s="149">
        <v>40470020</v>
      </c>
      <c r="I131" s="149">
        <v>95910015.799999997</v>
      </c>
      <c r="J131" s="302"/>
      <c r="K131" s="271"/>
    </row>
    <row r="132" spans="1:11" s="303" customFormat="1" x14ac:dyDescent="0.2">
      <c r="A132" s="147" t="s">
        <v>597</v>
      </c>
      <c r="B132" s="272">
        <v>701</v>
      </c>
      <c r="C132" s="148" t="s">
        <v>363</v>
      </c>
      <c r="D132" s="148" t="s">
        <v>404</v>
      </c>
      <c r="E132" s="148" t="s">
        <v>598</v>
      </c>
      <c r="F132" s="148"/>
      <c r="G132" s="149">
        <v>9621737</v>
      </c>
      <c r="H132" s="149">
        <v>0</v>
      </c>
      <c r="I132" s="149">
        <v>0</v>
      </c>
      <c r="J132" s="302"/>
      <c r="K132" s="270"/>
    </row>
    <row r="133" spans="1:11" s="303" customFormat="1" x14ac:dyDescent="0.2">
      <c r="A133" s="147" t="s">
        <v>359</v>
      </c>
      <c r="B133" s="272">
        <v>701</v>
      </c>
      <c r="C133" s="148" t="s">
        <v>363</v>
      </c>
      <c r="D133" s="148" t="s">
        <v>404</v>
      </c>
      <c r="E133" s="148" t="s">
        <v>598</v>
      </c>
      <c r="F133" s="148" t="s">
        <v>360</v>
      </c>
      <c r="G133" s="149">
        <v>9621737</v>
      </c>
      <c r="H133" s="149">
        <v>0</v>
      </c>
      <c r="I133" s="149">
        <v>0</v>
      </c>
      <c r="J133" s="302"/>
      <c r="K133" s="271"/>
    </row>
    <row r="134" spans="1:11" s="303" customFormat="1" x14ac:dyDescent="0.2">
      <c r="A134" s="147" t="s">
        <v>599</v>
      </c>
      <c r="B134" s="272">
        <v>701</v>
      </c>
      <c r="C134" s="148" t="s">
        <v>363</v>
      </c>
      <c r="D134" s="148" t="s">
        <v>404</v>
      </c>
      <c r="E134" s="148">
        <v>6730010020</v>
      </c>
      <c r="F134" s="148"/>
      <c r="G134" s="149">
        <v>6401016</v>
      </c>
      <c r="H134" s="149">
        <v>9484497</v>
      </c>
      <c r="I134" s="149">
        <v>6936408</v>
      </c>
      <c r="J134" s="302"/>
      <c r="K134" s="270"/>
    </row>
    <row r="135" spans="1:11" s="303" customFormat="1" x14ac:dyDescent="0.2">
      <c r="A135" s="147" t="s">
        <v>359</v>
      </c>
      <c r="B135" s="272">
        <v>701</v>
      </c>
      <c r="C135" s="148" t="s">
        <v>363</v>
      </c>
      <c r="D135" s="148" t="s">
        <v>404</v>
      </c>
      <c r="E135" s="148">
        <v>6730010020</v>
      </c>
      <c r="F135" s="148" t="s">
        <v>360</v>
      </c>
      <c r="G135" s="149">
        <v>6401016</v>
      </c>
      <c r="H135" s="149">
        <v>9484497</v>
      </c>
      <c r="I135" s="149">
        <v>6936408</v>
      </c>
      <c r="J135" s="302"/>
      <c r="K135" s="271"/>
    </row>
    <row r="136" spans="1:11" s="303" customFormat="1" x14ac:dyDescent="0.2">
      <c r="A136" s="147" t="s">
        <v>600</v>
      </c>
      <c r="B136" s="272">
        <v>701</v>
      </c>
      <c r="C136" s="148" t="s">
        <v>363</v>
      </c>
      <c r="D136" s="148" t="s">
        <v>404</v>
      </c>
      <c r="E136" s="148" t="s">
        <v>601</v>
      </c>
      <c r="F136" s="148"/>
      <c r="G136" s="149">
        <v>31668780.000000004</v>
      </c>
      <c r="H136" s="149">
        <v>20985523</v>
      </c>
      <c r="I136" s="149">
        <v>78973607.799999997</v>
      </c>
      <c r="J136" s="302"/>
      <c r="K136" s="270"/>
    </row>
    <row r="137" spans="1:11" s="303" customFormat="1" x14ac:dyDescent="0.2">
      <c r="A137" s="151" t="s">
        <v>359</v>
      </c>
      <c r="B137" s="273">
        <v>701</v>
      </c>
      <c r="C137" s="148" t="s">
        <v>363</v>
      </c>
      <c r="D137" s="148" t="s">
        <v>404</v>
      </c>
      <c r="E137" s="148" t="s">
        <v>601</v>
      </c>
      <c r="F137" s="148" t="s">
        <v>360</v>
      </c>
      <c r="G137" s="149">
        <v>31668780.000000004</v>
      </c>
      <c r="H137" s="149">
        <v>20985523</v>
      </c>
      <c r="I137" s="149">
        <v>78973607.799999997</v>
      </c>
      <c r="J137" s="302"/>
      <c r="K137" s="271"/>
    </row>
    <row r="138" spans="1:11" s="303" customFormat="1" ht="36.75" customHeight="1" x14ac:dyDescent="0.2">
      <c r="A138" s="151" t="s">
        <v>602</v>
      </c>
      <c r="B138" s="273">
        <v>701</v>
      </c>
      <c r="C138" s="148" t="s">
        <v>363</v>
      </c>
      <c r="D138" s="148" t="s">
        <v>404</v>
      </c>
      <c r="E138" s="148">
        <v>6730010140</v>
      </c>
      <c r="F138" s="148"/>
      <c r="G138" s="149">
        <v>7057799.5999999996</v>
      </c>
      <c r="H138" s="149">
        <v>0</v>
      </c>
      <c r="I138" s="149">
        <v>0</v>
      </c>
      <c r="J138" s="302"/>
      <c r="K138" s="270"/>
    </row>
    <row r="139" spans="1:11" s="303" customFormat="1" x14ac:dyDescent="0.2">
      <c r="A139" s="151" t="s">
        <v>359</v>
      </c>
      <c r="B139" s="273">
        <v>701</v>
      </c>
      <c r="C139" s="148" t="s">
        <v>363</v>
      </c>
      <c r="D139" s="148" t="s">
        <v>404</v>
      </c>
      <c r="E139" s="148">
        <v>6730010140</v>
      </c>
      <c r="F139" s="148" t="s">
        <v>360</v>
      </c>
      <c r="G139" s="149">
        <v>7057799.5999999996</v>
      </c>
      <c r="H139" s="149">
        <v>0</v>
      </c>
      <c r="I139" s="149">
        <v>0</v>
      </c>
      <c r="J139" s="302"/>
      <c r="K139" s="271"/>
    </row>
    <row r="140" spans="1:11" s="303" customFormat="1" ht="45" x14ac:dyDescent="0.2">
      <c r="A140" s="151" t="s">
        <v>603</v>
      </c>
      <c r="B140" s="273">
        <v>701</v>
      </c>
      <c r="C140" s="148" t="s">
        <v>363</v>
      </c>
      <c r="D140" s="148" t="s">
        <v>404</v>
      </c>
      <c r="E140" s="148" t="s">
        <v>604</v>
      </c>
      <c r="F140" s="148"/>
      <c r="G140" s="149">
        <v>10000000</v>
      </c>
      <c r="H140" s="149">
        <v>10000000</v>
      </c>
      <c r="I140" s="149">
        <v>10000000</v>
      </c>
      <c r="J140" s="302"/>
      <c r="K140" s="270"/>
    </row>
    <row r="141" spans="1:11" s="303" customFormat="1" x14ac:dyDescent="0.2">
      <c r="A141" s="151" t="s">
        <v>359</v>
      </c>
      <c r="B141" s="273">
        <v>701</v>
      </c>
      <c r="C141" s="148" t="s">
        <v>363</v>
      </c>
      <c r="D141" s="148" t="s">
        <v>404</v>
      </c>
      <c r="E141" s="148" t="s">
        <v>604</v>
      </c>
      <c r="F141" s="148" t="s">
        <v>360</v>
      </c>
      <c r="G141" s="149">
        <v>10000000</v>
      </c>
      <c r="H141" s="149">
        <v>10000000</v>
      </c>
      <c r="I141" s="149">
        <v>10000000</v>
      </c>
      <c r="J141" s="302"/>
      <c r="K141" s="271"/>
    </row>
    <row r="142" spans="1:11" s="306" customFormat="1" x14ac:dyDescent="0.2">
      <c r="A142" s="147" t="s">
        <v>479</v>
      </c>
      <c r="B142" s="272">
        <v>701</v>
      </c>
      <c r="C142" s="148" t="s">
        <v>363</v>
      </c>
      <c r="D142" s="148" t="s">
        <v>404</v>
      </c>
      <c r="E142" s="148" t="s">
        <v>485</v>
      </c>
      <c r="F142" s="148"/>
      <c r="G142" s="149">
        <v>2820817.35</v>
      </c>
      <c r="H142" s="149">
        <v>2886942.5999999996</v>
      </c>
      <c r="I142" s="149">
        <v>2965166.84</v>
      </c>
      <c r="J142" s="307"/>
      <c r="K142" s="270"/>
    </row>
    <row r="143" spans="1:11" s="306" customFormat="1" ht="30" x14ac:dyDescent="0.2">
      <c r="A143" s="147" t="s">
        <v>605</v>
      </c>
      <c r="B143" s="272">
        <v>701</v>
      </c>
      <c r="C143" s="148" t="s">
        <v>363</v>
      </c>
      <c r="D143" s="148" t="s">
        <v>404</v>
      </c>
      <c r="E143" s="148">
        <v>6740011600</v>
      </c>
      <c r="F143" s="148"/>
      <c r="G143" s="149">
        <v>2820817.35</v>
      </c>
      <c r="H143" s="149">
        <v>2886942.5999999996</v>
      </c>
      <c r="I143" s="149">
        <v>2965166.84</v>
      </c>
      <c r="J143" s="307"/>
      <c r="K143" s="271"/>
    </row>
    <row r="144" spans="1:11" s="306" customFormat="1" ht="75" x14ac:dyDescent="0.2">
      <c r="A144" s="147" t="s">
        <v>349</v>
      </c>
      <c r="B144" s="272">
        <v>701</v>
      </c>
      <c r="C144" s="148" t="s">
        <v>363</v>
      </c>
      <c r="D144" s="148" t="s">
        <v>404</v>
      </c>
      <c r="E144" s="148">
        <v>6740011600</v>
      </c>
      <c r="F144" s="148" t="s">
        <v>350</v>
      </c>
      <c r="G144" s="150">
        <v>1518394.35</v>
      </c>
      <c r="H144" s="150">
        <v>1528124.88</v>
      </c>
      <c r="I144" s="150">
        <v>1536319.23</v>
      </c>
      <c r="J144" s="307"/>
      <c r="K144" s="270"/>
    </row>
    <row r="145" spans="1:11" s="306" customFormat="1" ht="30" x14ac:dyDescent="0.2">
      <c r="A145" s="151" t="s">
        <v>357</v>
      </c>
      <c r="B145" s="273">
        <v>701</v>
      </c>
      <c r="C145" s="148" t="s">
        <v>363</v>
      </c>
      <c r="D145" s="148" t="s">
        <v>404</v>
      </c>
      <c r="E145" s="148">
        <v>6740011600</v>
      </c>
      <c r="F145" s="182">
        <v>200</v>
      </c>
      <c r="G145" s="150">
        <v>1302423</v>
      </c>
      <c r="H145" s="150">
        <v>1358817.72</v>
      </c>
      <c r="I145" s="150">
        <v>1428847.61</v>
      </c>
      <c r="J145" s="308"/>
      <c r="K145" s="271"/>
    </row>
    <row r="146" spans="1:11" s="306" customFormat="1" ht="15.75" x14ac:dyDescent="0.25">
      <c r="A146" s="160" t="s">
        <v>343</v>
      </c>
      <c r="B146" s="280">
        <v>701</v>
      </c>
      <c r="C146" s="145" t="s">
        <v>363</v>
      </c>
      <c r="D146" s="145" t="s">
        <v>404</v>
      </c>
      <c r="E146" s="145">
        <v>9900000000</v>
      </c>
      <c r="F146" s="136"/>
      <c r="G146" s="216">
        <v>2197327.77</v>
      </c>
      <c r="H146" s="216">
        <v>2357327.77</v>
      </c>
      <c r="I146" s="216">
        <v>2357327.77</v>
      </c>
      <c r="J146" s="307"/>
      <c r="K146" s="270"/>
    </row>
    <row r="147" spans="1:11" s="306" customFormat="1" ht="30" x14ac:dyDescent="0.2">
      <c r="A147" s="147" t="s">
        <v>345</v>
      </c>
      <c r="B147" s="272">
        <v>701</v>
      </c>
      <c r="C147" s="148" t="s">
        <v>363</v>
      </c>
      <c r="D147" s="148" t="s">
        <v>404</v>
      </c>
      <c r="E147" s="148">
        <v>9910000000</v>
      </c>
      <c r="F147" s="136"/>
      <c r="G147" s="149">
        <v>1897327.77</v>
      </c>
      <c r="H147" s="149">
        <v>1897327.77</v>
      </c>
      <c r="I147" s="149">
        <v>1897327.77</v>
      </c>
      <c r="J147" s="307"/>
      <c r="K147" s="271"/>
    </row>
    <row r="148" spans="1:11" s="306" customFormat="1" ht="30" x14ac:dyDescent="0.2">
      <c r="A148" s="147" t="s">
        <v>361</v>
      </c>
      <c r="B148" s="272">
        <v>701</v>
      </c>
      <c r="C148" s="148" t="s">
        <v>363</v>
      </c>
      <c r="D148" s="148" t="s">
        <v>404</v>
      </c>
      <c r="E148" s="148" t="s">
        <v>405</v>
      </c>
      <c r="F148" s="136"/>
      <c r="G148" s="149">
        <v>1897327.77</v>
      </c>
      <c r="H148" s="149">
        <v>1897327.77</v>
      </c>
      <c r="I148" s="149">
        <v>1897327.77</v>
      </c>
      <c r="J148" s="307"/>
      <c r="K148" s="270"/>
    </row>
    <row r="149" spans="1:11" s="306" customFormat="1" ht="75" x14ac:dyDescent="0.2">
      <c r="A149" s="151" t="s">
        <v>349</v>
      </c>
      <c r="B149" s="273">
        <v>701</v>
      </c>
      <c r="C149" s="148" t="s">
        <v>363</v>
      </c>
      <c r="D149" s="148" t="s">
        <v>404</v>
      </c>
      <c r="E149" s="148" t="s">
        <v>405</v>
      </c>
      <c r="F149" s="136" t="s">
        <v>350</v>
      </c>
      <c r="G149" s="149">
        <v>1897327.77</v>
      </c>
      <c r="H149" s="149">
        <v>1897327.77</v>
      </c>
      <c r="I149" s="149">
        <v>1897327.77</v>
      </c>
      <c r="J149" s="307"/>
      <c r="K149" s="271"/>
    </row>
    <row r="150" spans="1:11" s="306" customFormat="1" x14ac:dyDescent="0.2">
      <c r="A150" s="151" t="s">
        <v>380</v>
      </c>
      <c r="B150" s="273">
        <v>701</v>
      </c>
      <c r="C150" s="148" t="s">
        <v>363</v>
      </c>
      <c r="D150" s="148" t="s">
        <v>404</v>
      </c>
      <c r="E150" s="148" t="s">
        <v>381</v>
      </c>
      <c r="F150" s="136"/>
      <c r="G150" s="149">
        <v>300000</v>
      </c>
      <c r="H150" s="149">
        <v>460000</v>
      </c>
      <c r="I150" s="149">
        <v>460000</v>
      </c>
      <c r="J150" s="307"/>
      <c r="K150" s="270"/>
    </row>
    <row r="151" spans="1:11" s="306" customFormat="1" ht="30" x14ac:dyDescent="0.2">
      <c r="A151" s="151" t="s">
        <v>388</v>
      </c>
      <c r="B151" s="273">
        <v>701</v>
      </c>
      <c r="C151" s="148" t="s">
        <v>363</v>
      </c>
      <c r="D151" s="148" t="s">
        <v>404</v>
      </c>
      <c r="E151" s="148" t="s">
        <v>389</v>
      </c>
      <c r="F151" s="136"/>
      <c r="G151" s="149">
        <v>300000</v>
      </c>
      <c r="H151" s="149">
        <v>460000</v>
      </c>
      <c r="I151" s="149">
        <v>460000</v>
      </c>
      <c r="J151" s="307"/>
      <c r="K151" s="271"/>
    </row>
    <row r="152" spans="1:11" s="306" customFormat="1" x14ac:dyDescent="0.2">
      <c r="A152" s="151" t="s">
        <v>366</v>
      </c>
      <c r="B152" s="273">
        <v>701</v>
      </c>
      <c r="C152" s="148" t="s">
        <v>363</v>
      </c>
      <c r="D152" s="148" t="s">
        <v>404</v>
      </c>
      <c r="E152" s="148" t="s">
        <v>389</v>
      </c>
      <c r="F152" s="136">
        <v>300</v>
      </c>
      <c r="G152" s="149">
        <v>300000</v>
      </c>
      <c r="H152" s="149">
        <v>460000</v>
      </c>
      <c r="I152" s="149">
        <v>460000</v>
      </c>
      <c r="J152" s="307"/>
      <c r="K152" s="270"/>
    </row>
    <row r="153" spans="1:11" s="306" customFormat="1" ht="15.75" x14ac:dyDescent="0.25">
      <c r="A153" s="160" t="s">
        <v>486</v>
      </c>
      <c r="B153" s="280">
        <v>701</v>
      </c>
      <c r="C153" s="145" t="s">
        <v>363</v>
      </c>
      <c r="D153" s="145" t="s">
        <v>426</v>
      </c>
      <c r="E153" s="138"/>
      <c r="F153" s="138"/>
      <c r="G153" s="146">
        <v>22602674</v>
      </c>
      <c r="H153" s="146">
        <v>22602674</v>
      </c>
      <c r="I153" s="146">
        <v>22602674</v>
      </c>
      <c r="J153" s="307"/>
      <c r="K153" s="271"/>
    </row>
    <row r="154" spans="1:11" s="306" customFormat="1" ht="31.5" x14ac:dyDescent="0.25">
      <c r="A154" s="160" t="s">
        <v>606</v>
      </c>
      <c r="B154" s="280">
        <v>701</v>
      </c>
      <c r="C154" s="145" t="s">
        <v>363</v>
      </c>
      <c r="D154" s="145" t="s">
        <v>426</v>
      </c>
      <c r="E154" s="217" t="s">
        <v>488</v>
      </c>
      <c r="F154" s="138"/>
      <c r="G154" s="146">
        <v>22602674</v>
      </c>
      <c r="H154" s="146">
        <v>22602674</v>
      </c>
      <c r="I154" s="146">
        <v>22602674</v>
      </c>
      <c r="J154" s="307"/>
      <c r="K154" s="270"/>
    </row>
    <row r="155" spans="1:11" s="306" customFormat="1" ht="30" x14ac:dyDescent="0.2">
      <c r="A155" s="218" t="s">
        <v>489</v>
      </c>
      <c r="B155" s="240">
        <v>701</v>
      </c>
      <c r="C155" s="148" t="s">
        <v>363</v>
      </c>
      <c r="D155" s="148" t="s">
        <v>426</v>
      </c>
      <c r="E155" s="219" t="s">
        <v>490</v>
      </c>
      <c r="F155" s="136"/>
      <c r="G155" s="149">
        <v>22602674</v>
      </c>
      <c r="H155" s="149">
        <v>22602674</v>
      </c>
      <c r="I155" s="149">
        <v>22602674</v>
      </c>
      <c r="J155" s="307"/>
      <c r="K155" s="271"/>
    </row>
    <row r="156" spans="1:11" s="306" customFormat="1" ht="30" x14ac:dyDescent="0.2">
      <c r="A156" s="218" t="s">
        <v>607</v>
      </c>
      <c r="B156" s="240">
        <v>701</v>
      </c>
      <c r="C156" s="148" t="s">
        <v>363</v>
      </c>
      <c r="D156" s="148" t="s">
        <v>426</v>
      </c>
      <c r="E156" s="219" t="s">
        <v>608</v>
      </c>
      <c r="F156" s="136"/>
      <c r="G156" s="149">
        <v>20602674</v>
      </c>
      <c r="H156" s="149">
        <v>20602674</v>
      </c>
      <c r="I156" s="149">
        <v>20602674</v>
      </c>
      <c r="J156" s="307"/>
      <c r="K156" s="270"/>
    </row>
    <row r="157" spans="1:11" s="306" customFormat="1" x14ac:dyDescent="0.2">
      <c r="A157" s="218" t="s">
        <v>359</v>
      </c>
      <c r="B157" s="240">
        <v>701</v>
      </c>
      <c r="C157" s="148" t="s">
        <v>363</v>
      </c>
      <c r="D157" s="148" t="s">
        <v>426</v>
      </c>
      <c r="E157" s="219" t="s">
        <v>608</v>
      </c>
      <c r="F157" s="136">
        <v>800</v>
      </c>
      <c r="G157" s="149">
        <v>20602674</v>
      </c>
      <c r="H157" s="149">
        <v>20602674</v>
      </c>
      <c r="I157" s="149">
        <v>20602674</v>
      </c>
      <c r="J157" s="307"/>
      <c r="K157" s="271"/>
    </row>
    <row r="158" spans="1:11" s="306" customFormat="1" ht="30" x14ac:dyDescent="0.2">
      <c r="A158" s="218" t="s">
        <v>609</v>
      </c>
      <c r="B158" s="240">
        <v>701</v>
      </c>
      <c r="C158" s="148" t="s">
        <v>363</v>
      </c>
      <c r="D158" s="148" t="s">
        <v>426</v>
      </c>
      <c r="E158" s="219" t="s">
        <v>610</v>
      </c>
      <c r="F158" s="136"/>
      <c r="G158" s="149">
        <v>2000000</v>
      </c>
      <c r="H158" s="149">
        <v>2000000</v>
      </c>
      <c r="I158" s="149">
        <v>2000000</v>
      </c>
      <c r="J158" s="307"/>
      <c r="K158" s="270"/>
    </row>
    <row r="159" spans="1:11" s="306" customFormat="1" x14ac:dyDescent="0.2">
      <c r="A159" s="147" t="s">
        <v>359</v>
      </c>
      <c r="B159" s="272">
        <v>701</v>
      </c>
      <c r="C159" s="148" t="s">
        <v>363</v>
      </c>
      <c r="D159" s="148" t="s">
        <v>426</v>
      </c>
      <c r="E159" s="219" t="s">
        <v>610</v>
      </c>
      <c r="F159" s="136">
        <v>800</v>
      </c>
      <c r="G159" s="149">
        <v>2000000</v>
      </c>
      <c r="H159" s="149">
        <v>2000000</v>
      </c>
      <c r="I159" s="149">
        <v>2000000</v>
      </c>
      <c r="J159" s="307"/>
      <c r="K159" s="271"/>
    </row>
    <row r="160" spans="1:11" s="306" customFormat="1" ht="15.75" x14ac:dyDescent="0.25">
      <c r="A160" s="160" t="s">
        <v>491</v>
      </c>
      <c r="B160" s="280">
        <v>701</v>
      </c>
      <c r="C160" s="145" t="s">
        <v>363</v>
      </c>
      <c r="D160" s="145" t="s">
        <v>424</v>
      </c>
      <c r="E160" s="138"/>
      <c r="F160" s="138"/>
      <c r="G160" s="146">
        <v>33685200.18</v>
      </c>
      <c r="H160" s="146">
        <v>21982475.949999999</v>
      </c>
      <c r="I160" s="146">
        <v>21982475.949999999</v>
      </c>
      <c r="J160" s="307"/>
      <c r="K160" s="270"/>
    </row>
    <row r="161" spans="1:11" s="306" customFormat="1" ht="31.5" x14ac:dyDescent="0.25">
      <c r="A161" s="160" t="s">
        <v>492</v>
      </c>
      <c r="B161" s="280">
        <v>701</v>
      </c>
      <c r="C161" s="145" t="s">
        <v>363</v>
      </c>
      <c r="D161" s="145" t="s">
        <v>424</v>
      </c>
      <c r="E161" s="217" t="s">
        <v>488</v>
      </c>
      <c r="F161" s="138"/>
      <c r="G161" s="146">
        <v>33685200.18</v>
      </c>
      <c r="H161" s="146">
        <v>21982475.949999999</v>
      </c>
      <c r="I161" s="146">
        <v>21982475.949999999</v>
      </c>
      <c r="J161" s="307"/>
      <c r="K161" s="271"/>
    </row>
    <row r="162" spans="1:11" s="303" customFormat="1" x14ac:dyDescent="0.2">
      <c r="A162" s="218" t="s">
        <v>493</v>
      </c>
      <c r="B162" s="240">
        <v>701</v>
      </c>
      <c r="C162" s="148" t="s">
        <v>363</v>
      </c>
      <c r="D162" s="148" t="s">
        <v>424</v>
      </c>
      <c r="E162" s="219" t="s">
        <v>490</v>
      </c>
      <c r="F162" s="136"/>
      <c r="G162" s="149">
        <v>33685200.18</v>
      </c>
      <c r="H162" s="149">
        <v>21982475.949999999</v>
      </c>
      <c r="I162" s="149">
        <v>21982475.949999999</v>
      </c>
      <c r="J162" s="302"/>
      <c r="K162" s="270"/>
    </row>
    <row r="163" spans="1:11" s="303" customFormat="1" ht="45" x14ac:dyDescent="0.2">
      <c r="A163" s="218" t="s">
        <v>611</v>
      </c>
      <c r="B163" s="240">
        <v>701</v>
      </c>
      <c r="C163" s="148" t="s">
        <v>363</v>
      </c>
      <c r="D163" s="148" t="s">
        <v>424</v>
      </c>
      <c r="E163" s="219" t="s">
        <v>612</v>
      </c>
      <c r="F163" s="136"/>
      <c r="G163" s="149">
        <v>33685200.18</v>
      </c>
      <c r="H163" s="149">
        <v>21982475.949999999</v>
      </c>
      <c r="I163" s="149">
        <v>21982475.949999999</v>
      </c>
      <c r="J163" s="302"/>
      <c r="K163" s="271"/>
    </row>
    <row r="164" spans="1:11" s="306" customFormat="1" ht="30" x14ac:dyDescent="0.2">
      <c r="A164" s="147" t="s">
        <v>357</v>
      </c>
      <c r="B164" s="272">
        <v>701</v>
      </c>
      <c r="C164" s="148" t="s">
        <v>363</v>
      </c>
      <c r="D164" s="148" t="s">
        <v>424</v>
      </c>
      <c r="E164" s="219" t="s">
        <v>612</v>
      </c>
      <c r="F164" s="136">
        <v>200</v>
      </c>
      <c r="G164" s="149">
        <v>33685200.18</v>
      </c>
      <c r="H164" s="149">
        <v>21982475.949999999</v>
      </c>
      <c r="I164" s="149">
        <v>21982475.949999999</v>
      </c>
      <c r="J164" s="307"/>
      <c r="K164" s="270"/>
    </row>
    <row r="165" spans="1:11" s="306" customFormat="1" hidden="1" x14ac:dyDescent="0.2">
      <c r="A165" s="220" t="s">
        <v>479</v>
      </c>
      <c r="B165" s="281">
        <v>701</v>
      </c>
      <c r="C165" s="148" t="s">
        <v>363</v>
      </c>
      <c r="D165" s="148" t="s">
        <v>424</v>
      </c>
      <c r="E165" s="219" t="s">
        <v>494</v>
      </c>
      <c r="F165" s="136"/>
      <c r="G165" s="149">
        <v>0</v>
      </c>
      <c r="H165" s="149">
        <v>0</v>
      </c>
      <c r="I165" s="149">
        <v>0</v>
      </c>
      <c r="J165" s="307"/>
      <c r="K165" s="271"/>
    </row>
    <row r="166" spans="1:11" s="306" customFormat="1" ht="60" hidden="1" x14ac:dyDescent="0.2">
      <c r="A166" s="220" t="s">
        <v>613</v>
      </c>
      <c r="B166" s="281">
        <v>701</v>
      </c>
      <c r="C166" s="148" t="s">
        <v>363</v>
      </c>
      <c r="D166" s="148" t="s">
        <v>424</v>
      </c>
      <c r="E166" s="219" t="s">
        <v>614</v>
      </c>
      <c r="F166" s="136"/>
      <c r="G166" s="149">
        <v>0</v>
      </c>
      <c r="H166" s="149">
        <v>0</v>
      </c>
      <c r="I166" s="149">
        <v>0</v>
      </c>
      <c r="J166" s="307"/>
      <c r="K166" s="270"/>
    </row>
    <row r="167" spans="1:11" s="306" customFormat="1" ht="30" hidden="1" x14ac:dyDescent="0.2">
      <c r="A167" s="147" t="s">
        <v>357</v>
      </c>
      <c r="B167" s="272">
        <v>701</v>
      </c>
      <c r="C167" s="148" t="s">
        <v>363</v>
      </c>
      <c r="D167" s="148" t="s">
        <v>424</v>
      </c>
      <c r="E167" s="219" t="s">
        <v>614</v>
      </c>
      <c r="F167" s="136">
        <v>200</v>
      </c>
      <c r="G167" s="149"/>
      <c r="H167" s="149"/>
      <c r="I167" s="149"/>
      <c r="J167" s="307"/>
      <c r="K167" s="271"/>
    </row>
    <row r="168" spans="1:11" s="306" customFormat="1" ht="31.5" x14ac:dyDescent="0.25">
      <c r="A168" s="160" t="s">
        <v>406</v>
      </c>
      <c r="B168" s="280">
        <v>701</v>
      </c>
      <c r="C168" s="145" t="s">
        <v>363</v>
      </c>
      <c r="D168" s="145" t="s">
        <v>407</v>
      </c>
      <c r="E168" s="138"/>
      <c r="F168" s="138"/>
      <c r="G168" s="146">
        <v>30537423.59</v>
      </c>
      <c r="H168" s="146">
        <v>29520217.23</v>
      </c>
      <c r="I168" s="146">
        <v>30191119.210000001</v>
      </c>
      <c r="J168" s="307"/>
      <c r="K168" s="270"/>
    </row>
    <row r="169" spans="1:11" s="303" customFormat="1" ht="31.5" x14ac:dyDescent="0.25">
      <c r="A169" s="160" t="s">
        <v>495</v>
      </c>
      <c r="B169" s="280">
        <v>701</v>
      </c>
      <c r="C169" s="145" t="s">
        <v>363</v>
      </c>
      <c r="D169" s="145" t="s">
        <v>407</v>
      </c>
      <c r="E169" s="217" t="s">
        <v>496</v>
      </c>
      <c r="F169" s="138"/>
      <c r="G169" s="146">
        <v>30537423.59</v>
      </c>
      <c r="H169" s="146">
        <v>29520217.23</v>
      </c>
      <c r="I169" s="146">
        <v>30191119.210000001</v>
      </c>
      <c r="J169" s="302"/>
      <c r="K169" s="271"/>
    </row>
    <row r="170" spans="1:11" s="303" customFormat="1" ht="30" x14ac:dyDescent="0.2">
      <c r="A170" s="151" t="s">
        <v>497</v>
      </c>
      <c r="B170" s="273">
        <v>701</v>
      </c>
      <c r="C170" s="148" t="s">
        <v>363</v>
      </c>
      <c r="D170" s="148" t="s">
        <v>407</v>
      </c>
      <c r="E170" s="219" t="s">
        <v>498</v>
      </c>
      <c r="F170" s="136"/>
      <c r="G170" s="149">
        <v>12753400</v>
      </c>
      <c r="H170" s="149">
        <v>12820087</v>
      </c>
      <c r="I170" s="149">
        <v>12836731.52</v>
      </c>
      <c r="J170" s="302"/>
      <c r="K170" s="270"/>
    </row>
    <row r="171" spans="1:11" s="303" customFormat="1" ht="33.75" customHeight="1" x14ac:dyDescent="0.2">
      <c r="A171" s="151" t="s">
        <v>615</v>
      </c>
      <c r="B171" s="273">
        <v>701</v>
      </c>
      <c r="C171" s="148" t="s">
        <v>363</v>
      </c>
      <c r="D171" s="148" t="s">
        <v>407</v>
      </c>
      <c r="E171" s="219" t="s">
        <v>616</v>
      </c>
      <c r="F171" s="136"/>
      <c r="G171" s="149">
        <v>1500000</v>
      </c>
      <c r="H171" s="149">
        <v>1500000</v>
      </c>
      <c r="I171" s="149">
        <v>1500000</v>
      </c>
      <c r="J171" s="302"/>
      <c r="K171" s="271"/>
    </row>
    <row r="172" spans="1:11" s="303" customFormat="1" x14ac:dyDescent="0.2">
      <c r="A172" s="151" t="s">
        <v>359</v>
      </c>
      <c r="B172" s="273">
        <v>701</v>
      </c>
      <c r="C172" s="148" t="s">
        <v>363</v>
      </c>
      <c r="D172" s="148" t="s">
        <v>407</v>
      </c>
      <c r="E172" s="219" t="s">
        <v>616</v>
      </c>
      <c r="F172" s="136">
        <v>800</v>
      </c>
      <c r="G172" s="149">
        <v>1500000</v>
      </c>
      <c r="H172" s="149">
        <v>1500000</v>
      </c>
      <c r="I172" s="149">
        <v>1500000</v>
      </c>
      <c r="J172" s="302"/>
      <c r="K172" s="270"/>
    </row>
    <row r="173" spans="1:11" s="303" customFormat="1" ht="30" x14ac:dyDescent="0.2">
      <c r="A173" s="151" t="s">
        <v>617</v>
      </c>
      <c r="B173" s="273">
        <v>701</v>
      </c>
      <c r="C173" s="148" t="s">
        <v>363</v>
      </c>
      <c r="D173" s="148" t="s">
        <v>407</v>
      </c>
      <c r="E173" s="219" t="s">
        <v>618</v>
      </c>
      <c r="F173" s="136"/>
      <c r="G173" s="149">
        <v>1000000</v>
      </c>
      <c r="H173" s="149">
        <v>1000000</v>
      </c>
      <c r="I173" s="149">
        <v>1000000</v>
      </c>
      <c r="J173" s="302"/>
      <c r="K173" s="271"/>
    </row>
    <row r="174" spans="1:11" s="303" customFormat="1" x14ac:dyDescent="0.2">
      <c r="A174" s="151" t="s">
        <v>359</v>
      </c>
      <c r="B174" s="273">
        <v>701</v>
      </c>
      <c r="C174" s="148" t="s">
        <v>363</v>
      </c>
      <c r="D174" s="148" t="s">
        <v>407</v>
      </c>
      <c r="E174" s="219" t="s">
        <v>618</v>
      </c>
      <c r="F174" s="136">
        <v>800</v>
      </c>
      <c r="G174" s="149">
        <v>1000000</v>
      </c>
      <c r="H174" s="149">
        <v>1000000</v>
      </c>
      <c r="I174" s="149">
        <v>1000000</v>
      </c>
      <c r="J174" s="302"/>
      <c r="K174" s="270"/>
    </row>
    <row r="175" spans="1:11" s="303" customFormat="1" x14ac:dyDescent="0.2">
      <c r="A175" s="151" t="s">
        <v>619</v>
      </c>
      <c r="B175" s="273">
        <v>701</v>
      </c>
      <c r="C175" s="148" t="s">
        <v>363</v>
      </c>
      <c r="D175" s="148" t="s">
        <v>407</v>
      </c>
      <c r="E175" s="219" t="s">
        <v>620</v>
      </c>
      <c r="F175" s="136"/>
      <c r="G175" s="149">
        <v>253400</v>
      </c>
      <c r="H175" s="149">
        <v>320087</v>
      </c>
      <c r="I175" s="149">
        <v>336731.52</v>
      </c>
      <c r="J175" s="302"/>
      <c r="K175" s="271"/>
    </row>
    <row r="176" spans="1:11" s="303" customFormat="1" ht="30" x14ac:dyDescent="0.2">
      <c r="A176" s="151" t="s">
        <v>357</v>
      </c>
      <c r="B176" s="273">
        <v>701</v>
      </c>
      <c r="C176" s="148" t="s">
        <v>363</v>
      </c>
      <c r="D176" s="148" t="s">
        <v>407</v>
      </c>
      <c r="E176" s="219" t="s">
        <v>620</v>
      </c>
      <c r="F176" s="136">
        <v>200</v>
      </c>
      <c r="G176" s="149">
        <v>253400</v>
      </c>
      <c r="H176" s="149">
        <v>320087</v>
      </c>
      <c r="I176" s="149">
        <v>336731.52</v>
      </c>
      <c r="J176" s="302"/>
      <c r="K176" s="270"/>
    </row>
    <row r="177" spans="1:11" s="303" customFormat="1" ht="45" x14ac:dyDescent="0.2">
      <c r="A177" s="151" t="s">
        <v>621</v>
      </c>
      <c r="B177" s="273">
        <v>701</v>
      </c>
      <c r="C177" s="148" t="s">
        <v>363</v>
      </c>
      <c r="D177" s="148" t="s">
        <v>407</v>
      </c>
      <c r="E177" s="219" t="s">
        <v>622</v>
      </c>
      <c r="F177" s="136"/>
      <c r="G177" s="149">
        <v>10000000</v>
      </c>
      <c r="H177" s="149">
        <v>10000000</v>
      </c>
      <c r="I177" s="149">
        <v>10000000</v>
      </c>
      <c r="J177" s="302"/>
      <c r="K177" s="271"/>
    </row>
    <row r="178" spans="1:11" s="303" customFormat="1" x14ac:dyDescent="0.2">
      <c r="A178" s="151" t="s">
        <v>359</v>
      </c>
      <c r="B178" s="273">
        <v>701</v>
      </c>
      <c r="C178" s="148" t="s">
        <v>363</v>
      </c>
      <c r="D178" s="148" t="s">
        <v>407</v>
      </c>
      <c r="E178" s="219" t="s">
        <v>622</v>
      </c>
      <c r="F178" s="136">
        <v>800</v>
      </c>
      <c r="G178" s="149">
        <v>10000000</v>
      </c>
      <c r="H178" s="149">
        <v>10000000</v>
      </c>
      <c r="I178" s="149">
        <v>10000000</v>
      </c>
      <c r="J178" s="302"/>
      <c r="K178" s="270"/>
    </row>
    <row r="179" spans="1:11" s="303" customFormat="1" ht="45" hidden="1" x14ac:dyDescent="0.2">
      <c r="A179" s="151" t="s">
        <v>623</v>
      </c>
      <c r="B179" s="273">
        <v>701</v>
      </c>
      <c r="C179" s="148" t="s">
        <v>363</v>
      </c>
      <c r="D179" s="148" t="s">
        <v>407</v>
      </c>
      <c r="E179" s="219" t="s">
        <v>624</v>
      </c>
      <c r="F179" s="136"/>
      <c r="G179" s="149">
        <v>0</v>
      </c>
      <c r="H179" s="149">
        <v>0</v>
      </c>
      <c r="I179" s="149">
        <v>0</v>
      </c>
      <c r="J179" s="302"/>
      <c r="K179" s="271"/>
    </row>
    <row r="180" spans="1:11" s="303" customFormat="1" hidden="1" x14ac:dyDescent="0.2">
      <c r="A180" s="151" t="s">
        <v>359</v>
      </c>
      <c r="B180" s="273">
        <v>701</v>
      </c>
      <c r="C180" s="148" t="s">
        <v>363</v>
      </c>
      <c r="D180" s="148" t="s">
        <v>407</v>
      </c>
      <c r="E180" s="219" t="s">
        <v>624</v>
      </c>
      <c r="F180" s="136">
        <v>800</v>
      </c>
      <c r="G180" s="149"/>
      <c r="H180" s="149"/>
      <c r="I180" s="149"/>
      <c r="J180" s="302"/>
      <c r="K180" s="270"/>
    </row>
    <row r="181" spans="1:11" s="303" customFormat="1" x14ac:dyDescent="0.2">
      <c r="A181" s="220" t="s">
        <v>479</v>
      </c>
      <c r="B181" s="281">
        <v>701</v>
      </c>
      <c r="C181" s="148" t="s">
        <v>363</v>
      </c>
      <c r="D181" s="148" t="s">
        <v>407</v>
      </c>
      <c r="E181" s="219" t="s">
        <v>499</v>
      </c>
      <c r="F181" s="136"/>
      <c r="G181" s="149">
        <v>17784023.59</v>
      </c>
      <c r="H181" s="149">
        <v>16700130.23</v>
      </c>
      <c r="I181" s="149">
        <v>17354387.690000001</v>
      </c>
      <c r="J181" s="302"/>
      <c r="K181" s="271"/>
    </row>
    <row r="182" spans="1:11" s="303" customFormat="1" ht="30" x14ac:dyDescent="0.2">
      <c r="A182" s="220" t="s">
        <v>361</v>
      </c>
      <c r="B182" s="281">
        <v>701</v>
      </c>
      <c r="C182" s="148" t="s">
        <v>363</v>
      </c>
      <c r="D182" s="148" t="s">
        <v>407</v>
      </c>
      <c r="E182" s="219" t="s">
        <v>625</v>
      </c>
      <c r="F182" s="136"/>
      <c r="G182" s="149">
        <v>17784023.59</v>
      </c>
      <c r="H182" s="149">
        <v>16700130.23</v>
      </c>
      <c r="I182" s="149">
        <v>17354387.690000001</v>
      </c>
      <c r="J182" s="302"/>
      <c r="K182" s="270"/>
    </row>
    <row r="183" spans="1:11" s="303" customFormat="1" ht="75" x14ac:dyDescent="0.2">
      <c r="A183" s="147" t="s">
        <v>349</v>
      </c>
      <c r="B183" s="272">
        <v>701</v>
      </c>
      <c r="C183" s="148" t="s">
        <v>363</v>
      </c>
      <c r="D183" s="148" t="s">
        <v>407</v>
      </c>
      <c r="E183" s="219" t="s">
        <v>625</v>
      </c>
      <c r="F183" s="136">
        <v>100</v>
      </c>
      <c r="G183" s="149">
        <v>10028978.59</v>
      </c>
      <c r="H183" s="149">
        <v>9652388.5899999999</v>
      </c>
      <c r="I183" s="149">
        <v>10035789.91</v>
      </c>
      <c r="J183" s="302"/>
      <c r="K183" s="271"/>
    </row>
    <row r="184" spans="1:11" s="303" customFormat="1" ht="30" x14ac:dyDescent="0.2">
      <c r="A184" s="147" t="s">
        <v>357</v>
      </c>
      <c r="B184" s="272">
        <v>701</v>
      </c>
      <c r="C184" s="148" t="s">
        <v>363</v>
      </c>
      <c r="D184" s="148" t="s">
        <v>407</v>
      </c>
      <c r="E184" s="219" t="s">
        <v>625</v>
      </c>
      <c r="F184" s="136">
        <v>200</v>
      </c>
      <c r="G184" s="149">
        <v>6779099</v>
      </c>
      <c r="H184" s="149">
        <v>6071795.6399999997</v>
      </c>
      <c r="I184" s="149">
        <v>6342651.7800000003</v>
      </c>
      <c r="J184" s="302"/>
      <c r="K184" s="270"/>
    </row>
    <row r="185" spans="1:11" s="303" customFormat="1" x14ac:dyDescent="0.2">
      <c r="A185" s="151" t="s">
        <v>359</v>
      </c>
      <c r="B185" s="273">
        <v>701</v>
      </c>
      <c r="C185" s="148" t="s">
        <v>363</v>
      </c>
      <c r="D185" s="148" t="s">
        <v>407</v>
      </c>
      <c r="E185" s="219" t="s">
        <v>625</v>
      </c>
      <c r="F185" s="136">
        <v>800</v>
      </c>
      <c r="G185" s="149">
        <v>975946</v>
      </c>
      <c r="H185" s="149">
        <v>975946</v>
      </c>
      <c r="I185" s="149">
        <v>975946</v>
      </c>
      <c r="J185" s="302"/>
      <c r="K185" s="271"/>
    </row>
    <row r="186" spans="1:11" s="306" customFormat="1" ht="15.75" hidden="1" x14ac:dyDescent="0.25">
      <c r="A186" s="144" t="s">
        <v>343</v>
      </c>
      <c r="B186" s="269">
        <v>701</v>
      </c>
      <c r="C186" s="145" t="s">
        <v>363</v>
      </c>
      <c r="D186" s="145" t="s">
        <v>407</v>
      </c>
      <c r="E186" s="217" t="s">
        <v>344</v>
      </c>
      <c r="F186" s="138"/>
      <c r="G186" s="146">
        <v>0</v>
      </c>
      <c r="H186" s="146">
        <v>0</v>
      </c>
      <c r="I186" s="153"/>
      <c r="J186" s="307"/>
      <c r="K186" s="270"/>
    </row>
    <row r="187" spans="1:11" s="303" customFormat="1" hidden="1" x14ac:dyDescent="0.2">
      <c r="A187" s="147" t="s">
        <v>380</v>
      </c>
      <c r="B187" s="272">
        <v>701</v>
      </c>
      <c r="C187" s="148" t="s">
        <v>363</v>
      </c>
      <c r="D187" s="148" t="s">
        <v>407</v>
      </c>
      <c r="E187" s="219" t="s">
        <v>381</v>
      </c>
      <c r="F187" s="136"/>
      <c r="G187" s="149">
        <v>0</v>
      </c>
      <c r="H187" s="149">
        <v>0</v>
      </c>
      <c r="I187" s="150"/>
      <c r="J187" s="302"/>
      <c r="K187" s="271"/>
    </row>
    <row r="188" spans="1:11" s="303" customFormat="1" hidden="1" x14ac:dyDescent="0.2">
      <c r="A188" s="151" t="s">
        <v>359</v>
      </c>
      <c r="B188" s="273">
        <v>701</v>
      </c>
      <c r="C188" s="148" t="s">
        <v>363</v>
      </c>
      <c r="D188" s="148" t="s">
        <v>407</v>
      </c>
      <c r="E188" s="219" t="s">
        <v>381</v>
      </c>
      <c r="F188" s="136">
        <v>800</v>
      </c>
      <c r="G188" s="149">
        <v>0</v>
      </c>
      <c r="H188" s="149">
        <v>0</v>
      </c>
      <c r="I188" s="150"/>
      <c r="J188" s="302"/>
      <c r="K188" s="270"/>
    </row>
    <row r="189" spans="1:11" s="303" customFormat="1" ht="15.75" hidden="1" x14ac:dyDescent="0.25">
      <c r="A189" s="144" t="s">
        <v>408</v>
      </c>
      <c r="B189" s="269">
        <v>701</v>
      </c>
      <c r="C189" s="145" t="s">
        <v>404</v>
      </c>
      <c r="D189" s="145"/>
      <c r="E189" s="217"/>
      <c r="F189" s="138"/>
      <c r="G189" s="146">
        <v>0</v>
      </c>
      <c r="H189" s="146">
        <v>0</v>
      </c>
      <c r="I189" s="150"/>
      <c r="J189" s="302"/>
      <c r="K189" s="271"/>
    </row>
    <row r="190" spans="1:11" s="303" customFormat="1" ht="15.75" hidden="1" x14ac:dyDescent="0.25">
      <c r="A190" s="144" t="s">
        <v>412</v>
      </c>
      <c r="B190" s="269">
        <v>701</v>
      </c>
      <c r="C190" s="145" t="s">
        <v>404</v>
      </c>
      <c r="D190" s="145" t="s">
        <v>352</v>
      </c>
      <c r="E190" s="217"/>
      <c r="F190" s="138"/>
      <c r="G190" s="146">
        <v>0</v>
      </c>
      <c r="H190" s="146">
        <v>0</v>
      </c>
      <c r="I190" s="150"/>
      <c r="J190" s="302"/>
      <c r="K190" s="270"/>
    </row>
    <row r="191" spans="1:11" s="303" customFormat="1" ht="15.75" hidden="1" x14ac:dyDescent="0.25">
      <c r="A191" s="144" t="s">
        <v>343</v>
      </c>
      <c r="B191" s="269">
        <v>701</v>
      </c>
      <c r="C191" s="145" t="s">
        <v>404</v>
      </c>
      <c r="D191" s="145" t="s">
        <v>352</v>
      </c>
      <c r="E191" s="217" t="s">
        <v>344</v>
      </c>
      <c r="F191" s="138"/>
      <c r="G191" s="146">
        <v>0</v>
      </c>
      <c r="H191" s="146">
        <v>0</v>
      </c>
      <c r="I191" s="150"/>
      <c r="J191" s="302"/>
      <c r="K191" s="271"/>
    </row>
    <row r="192" spans="1:11" s="303" customFormat="1" hidden="1" x14ac:dyDescent="0.2">
      <c r="A192" s="147" t="s">
        <v>380</v>
      </c>
      <c r="B192" s="272">
        <v>701</v>
      </c>
      <c r="C192" s="148" t="s">
        <v>404</v>
      </c>
      <c r="D192" s="148" t="s">
        <v>352</v>
      </c>
      <c r="E192" s="219" t="s">
        <v>381</v>
      </c>
      <c r="F192" s="136"/>
      <c r="G192" s="149">
        <v>0</v>
      </c>
      <c r="H192" s="149">
        <v>0</v>
      </c>
      <c r="I192" s="150"/>
      <c r="J192" s="302"/>
      <c r="K192" s="270"/>
    </row>
    <row r="193" spans="1:13" s="303" customFormat="1" ht="30" hidden="1" x14ac:dyDescent="0.2">
      <c r="A193" s="147" t="s">
        <v>357</v>
      </c>
      <c r="B193" s="272">
        <v>701</v>
      </c>
      <c r="C193" s="148" t="s">
        <v>404</v>
      </c>
      <c r="D193" s="148" t="s">
        <v>352</v>
      </c>
      <c r="E193" s="219" t="s">
        <v>381</v>
      </c>
      <c r="F193" s="136">
        <v>200</v>
      </c>
      <c r="G193" s="149">
        <v>0</v>
      </c>
      <c r="H193" s="149">
        <v>0</v>
      </c>
      <c r="I193" s="150"/>
      <c r="J193" s="302"/>
      <c r="K193" s="271"/>
    </row>
    <row r="194" spans="1:13" s="306" customFormat="1" ht="15.75" x14ac:dyDescent="0.25">
      <c r="A194" s="160" t="s">
        <v>500</v>
      </c>
      <c r="B194" s="280">
        <v>701</v>
      </c>
      <c r="C194" s="145" t="s">
        <v>369</v>
      </c>
      <c r="D194" s="145"/>
      <c r="E194" s="138"/>
      <c r="F194" s="138"/>
      <c r="G194" s="146">
        <v>16755276</v>
      </c>
      <c r="H194" s="146">
        <v>17382394</v>
      </c>
      <c r="I194" s="146">
        <v>18058830</v>
      </c>
      <c r="J194" s="305"/>
      <c r="K194" s="270"/>
    </row>
    <row r="195" spans="1:13" s="306" customFormat="1" ht="31.5" x14ac:dyDescent="0.25">
      <c r="A195" s="144" t="s">
        <v>501</v>
      </c>
      <c r="B195" s="269">
        <v>701</v>
      </c>
      <c r="C195" s="145" t="s">
        <v>369</v>
      </c>
      <c r="D195" s="145" t="s">
        <v>352</v>
      </c>
      <c r="E195" s="217"/>
      <c r="F195" s="138"/>
      <c r="G195" s="146">
        <v>16755276</v>
      </c>
      <c r="H195" s="146">
        <v>17382394</v>
      </c>
      <c r="I195" s="146">
        <v>18058830</v>
      </c>
      <c r="J195" s="307"/>
      <c r="K195" s="271"/>
    </row>
    <row r="196" spans="1:13" s="306" customFormat="1" ht="31.5" x14ac:dyDescent="0.25">
      <c r="A196" s="160" t="s">
        <v>502</v>
      </c>
      <c r="B196" s="280">
        <v>701</v>
      </c>
      <c r="C196" s="145" t="s">
        <v>369</v>
      </c>
      <c r="D196" s="145" t="s">
        <v>352</v>
      </c>
      <c r="E196" s="221">
        <v>7100000000</v>
      </c>
      <c r="F196" s="222"/>
      <c r="G196" s="146">
        <v>16755276</v>
      </c>
      <c r="H196" s="146">
        <v>17382394</v>
      </c>
      <c r="I196" s="146">
        <v>18058830</v>
      </c>
      <c r="J196" s="307"/>
      <c r="K196" s="270"/>
    </row>
    <row r="197" spans="1:13" s="306" customFormat="1" ht="45" x14ac:dyDescent="0.2">
      <c r="A197" s="151" t="s">
        <v>503</v>
      </c>
      <c r="B197" s="273">
        <v>701</v>
      </c>
      <c r="C197" s="148" t="s">
        <v>369</v>
      </c>
      <c r="D197" s="148" t="s">
        <v>352</v>
      </c>
      <c r="E197" s="182">
        <v>7130000000</v>
      </c>
      <c r="F197" s="223"/>
      <c r="G197" s="149">
        <v>16755276</v>
      </c>
      <c r="H197" s="149">
        <v>17382394</v>
      </c>
      <c r="I197" s="149">
        <v>18058830</v>
      </c>
      <c r="J197" s="307"/>
      <c r="K197" s="271"/>
    </row>
    <row r="198" spans="1:13" s="306" customFormat="1" ht="30" x14ac:dyDescent="0.2">
      <c r="A198" s="151" t="s">
        <v>626</v>
      </c>
      <c r="B198" s="273">
        <v>701</v>
      </c>
      <c r="C198" s="148" t="s">
        <v>369</v>
      </c>
      <c r="D198" s="148" t="s">
        <v>352</v>
      </c>
      <c r="E198" s="182">
        <v>7130010010</v>
      </c>
      <c r="F198" s="223"/>
      <c r="G198" s="149">
        <v>16150776</v>
      </c>
      <c r="H198" s="149">
        <v>16801194</v>
      </c>
      <c r="I198" s="149">
        <v>17477630</v>
      </c>
      <c r="J198" s="307"/>
      <c r="K198" s="270"/>
    </row>
    <row r="199" spans="1:13" s="306" customFormat="1" ht="30" x14ac:dyDescent="0.2">
      <c r="A199" s="151" t="s">
        <v>357</v>
      </c>
      <c r="B199" s="273">
        <v>701</v>
      </c>
      <c r="C199" s="148" t="s">
        <v>369</v>
      </c>
      <c r="D199" s="148" t="s">
        <v>352</v>
      </c>
      <c r="E199" s="182">
        <v>7130010010</v>
      </c>
      <c r="F199" s="223">
        <v>200</v>
      </c>
      <c r="G199" s="149">
        <v>16150776</v>
      </c>
      <c r="H199" s="149">
        <v>16801194</v>
      </c>
      <c r="I199" s="149">
        <v>17477630</v>
      </c>
      <c r="J199" s="307"/>
      <c r="K199" s="271"/>
    </row>
    <row r="200" spans="1:13" s="306" customFormat="1" ht="30" x14ac:dyDescent="0.2">
      <c r="A200" s="151" t="s">
        <v>627</v>
      </c>
      <c r="B200" s="273">
        <v>701</v>
      </c>
      <c r="C200" s="148" t="s">
        <v>369</v>
      </c>
      <c r="D200" s="148" t="s">
        <v>352</v>
      </c>
      <c r="E200" s="182">
        <v>7130010040</v>
      </c>
      <c r="F200" s="223"/>
      <c r="G200" s="149">
        <v>312200</v>
      </c>
      <c r="H200" s="149">
        <v>312200</v>
      </c>
      <c r="I200" s="149">
        <v>312200</v>
      </c>
      <c r="J200" s="307"/>
      <c r="K200" s="270"/>
    </row>
    <row r="201" spans="1:13" s="306" customFormat="1" ht="30" x14ac:dyDescent="0.2">
      <c r="A201" s="151" t="s">
        <v>357</v>
      </c>
      <c r="B201" s="273">
        <v>701</v>
      </c>
      <c r="C201" s="148" t="s">
        <v>369</v>
      </c>
      <c r="D201" s="148" t="s">
        <v>352</v>
      </c>
      <c r="E201" s="182">
        <v>7130010040</v>
      </c>
      <c r="F201" s="223">
        <v>200</v>
      </c>
      <c r="G201" s="149">
        <v>312200</v>
      </c>
      <c r="H201" s="149">
        <v>312200</v>
      </c>
      <c r="I201" s="149">
        <v>312200</v>
      </c>
      <c r="J201" s="307"/>
      <c r="K201" s="271"/>
    </row>
    <row r="202" spans="1:13" s="306" customFormat="1" ht="30" x14ac:dyDescent="0.2">
      <c r="A202" s="151" t="s">
        <v>628</v>
      </c>
      <c r="B202" s="273">
        <v>701</v>
      </c>
      <c r="C202" s="148" t="s">
        <v>369</v>
      </c>
      <c r="D202" s="148" t="s">
        <v>352</v>
      </c>
      <c r="E202" s="182">
        <v>7130010070</v>
      </c>
      <c r="F202" s="223"/>
      <c r="G202" s="149">
        <v>21000</v>
      </c>
      <c r="H202" s="149">
        <v>25000</v>
      </c>
      <c r="I202" s="149">
        <v>25000</v>
      </c>
      <c r="J202" s="307"/>
      <c r="K202" s="270"/>
    </row>
    <row r="203" spans="1:13" s="306" customFormat="1" ht="30" x14ac:dyDescent="0.2">
      <c r="A203" s="151" t="s">
        <v>357</v>
      </c>
      <c r="B203" s="273">
        <v>701</v>
      </c>
      <c r="C203" s="148" t="s">
        <v>369</v>
      </c>
      <c r="D203" s="148" t="s">
        <v>352</v>
      </c>
      <c r="E203" s="182">
        <v>7130010070</v>
      </c>
      <c r="F203" s="182">
        <v>200</v>
      </c>
      <c r="G203" s="149">
        <v>21000</v>
      </c>
      <c r="H203" s="149">
        <v>25000</v>
      </c>
      <c r="I203" s="149">
        <v>25000</v>
      </c>
      <c r="J203" s="307"/>
      <c r="K203" s="271"/>
      <c r="L203" s="307"/>
    </row>
    <row r="204" spans="1:13" s="306" customFormat="1" x14ac:dyDescent="0.2">
      <c r="A204" s="151" t="s">
        <v>629</v>
      </c>
      <c r="B204" s="273">
        <v>701</v>
      </c>
      <c r="C204" s="148" t="s">
        <v>369</v>
      </c>
      <c r="D204" s="148" t="s">
        <v>352</v>
      </c>
      <c r="E204" s="182">
        <v>7130010080</v>
      </c>
      <c r="F204" s="182"/>
      <c r="G204" s="149">
        <v>271300</v>
      </c>
      <c r="H204" s="149">
        <v>244000</v>
      </c>
      <c r="I204" s="149">
        <v>244000</v>
      </c>
      <c r="J204" s="308"/>
      <c r="K204" s="270"/>
      <c r="L204" s="307"/>
    </row>
    <row r="205" spans="1:13" s="306" customFormat="1" ht="30" x14ac:dyDescent="0.2">
      <c r="A205" s="180" t="s">
        <v>357</v>
      </c>
      <c r="B205" s="309">
        <v>701</v>
      </c>
      <c r="C205" s="148" t="s">
        <v>369</v>
      </c>
      <c r="D205" s="148" t="s">
        <v>352</v>
      </c>
      <c r="E205" s="182">
        <v>7130010080</v>
      </c>
      <c r="F205" s="182">
        <v>200</v>
      </c>
      <c r="G205" s="282">
        <v>271300</v>
      </c>
      <c r="H205" s="282">
        <v>244000</v>
      </c>
      <c r="I205" s="282">
        <v>244000</v>
      </c>
      <c r="J205" s="310"/>
      <c r="K205" s="271"/>
      <c r="L205" s="310"/>
    </row>
    <row r="206" spans="1:13" s="306" customFormat="1" ht="15.75" x14ac:dyDescent="0.25">
      <c r="A206" s="160" t="s">
        <v>415</v>
      </c>
      <c r="B206" s="280">
        <v>701</v>
      </c>
      <c r="C206" s="145" t="s">
        <v>373</v>
      </c>
      <c r="D206" s="145"/>
      <c r="E206" s="138"/>
      <c r="F206" s="138"/>
      <c r="G206" s="146">
        <v>1510674929.3799999</v>
      </c>
      <c r="H206" s="146">
        <v>1519758876</v>
      </c>
      <c r="I206" s="146">
        <v>1545368957.3900001</v>
      </c>
      <c r="J206" s="305"/>
      <c r="K206" s="305"/>
      <c r="L206" s="305"/>
      <c r="M206" s="305"/>
    </row>
    <row r="207" spans="1:13" s="306" customFormat="1" ht="15.75" x14ac:dyDescent="0.25">
      <c r="A207" s="160" t="s">
        <v>416</v>
      </c>
      <c r="B207" s="280">
        <v>701</v>
      </c>
      <c r="C207" s="145" t="s">
        <v>373</v>
      </c>
      <c r="D207" s="145" t="s">
        <v>340</v>
      </c>
      <c r="E207" s="138"/>
      <c r="F207" s="138"/>
      <c r="G207" s="146">
        <v>456080032.06</v>
      </c>
      <c r="H207" s="146">
        <v>448033968.99000001</v>
      </c>
      <c r="I207" s="146">
        <v>454836972.39999998</v>
      </c>
      <c r="J207" s="307"/>
      <c r="K207" s="271"/>
    </row>
    <row r="208" spans="1:13" s="143" customFormat="1" ht="15.75" x14ac:dyDescent="0.25">
      <c r="A208" s="160" t="s">
        <v>504</v>
      </c>
      <c r="B208" s="280">
        <v>701</v>
      </c>
      <c r="C208" s="145" t="s">
        <v>373</v>
      </c>
      <c r="D208" s="145" t="s">
        <v>340</v>
      </c>
      <c r="E208" s="217" t="s">
        <v>505</v>
      </c>
      <c r="F208" s="138"/>
      <c r="G208" s="146">
        <v>448755841.36000001</v>
      </c>
      <c r="H208" s="146">
        <v>440996065.88</v>
      </c>
      <c r="I208" s="146">
        <v>454836972.39999998</v>
      </c>
      <c r="J208" s="298"/>
      <c r="K208" s="270"/>
    </row>
    <row r="209" spans="1:11" x14ac:dyDescent="0.2">
      <c r="A209" s="227" t="s">
        <v>479</v>
      </c>
      <c r="B209" s="283">
        <v>701</v>
      </c>
      <c r="C209" s="148" t="s">
        <v>373</v>
      </c>
      <c r="D209" s="148" t="s">
        <v>340</v>
      </c>
      <c r="E209" s="219" t="s">
        <v>506</v>
      </c>
      <c r="F209" s="136"/>
      <c r="G209" s="149">
        <v>448755841.36000001</v>
      </c>
      <c r="H209" s="149">
        <v>440996065.88</v>
      </c>
      <c r="I209" s="149">
        <v>454836972.39999998</v>
      </c>
      <c r="K209" s="271"/>
    </row>
    <row r="210" spans="1:11" ht="30" x14ac:dyDescent="0.2">
      <c r="A210" s="227" t="s">
        <v>630</v>
      </c>
      <c r="B210" s="283">
        <v>701</v>
      </c>
      <c r="C210" s="148" t="s">
        <v>373</v>
      </c>
      <c r="D210" s="148" t="s">
        <v>340</v>
      </c>
      <c r="E210" s="219">
        <v>5840022001</v>
      </c>
      <c r="F210" s="136"/>
      <c r="G210" s="149">
        <v>448755841.36000001</v>
      </c>
      <c r="H210" s="149">
        <v>440996065.88</v>
      </c>
      <c r="I210" s="149">
        <v>454836972.39999998</v>
      </c>
    </row>
    <row r="211" spans="1:11" s="143" customFormat="1" ht="75.75" x14ac:dyDescent="0.25">
      <c r="A211" s="151" t="s">
        <v>349</v>
      </c>
      <c r="B211" s="273">
        <v>701</v>
      </c>
      <c r="C211" s="148" t="s">
        <v>373</v>
      </c>
      <c r="D211" s="148" t="s">
        <v>340</v>
      </c>
      <c r="E211" s="219">
        <v>5840022001</v>
      </c>
      <c r="F211" s="136">
        <v>100</v>
      </c>
      <c r="G211" s="150">
        <v>216158101.78999999</v>
      </c>
      <c r="H211" s="150">
        <v>216942851.78999999</v>
      </c>
      <c r="I211" s="150">
        <v>216942851.78999999</v>
      </c>
      <c r="J211" s="298"/>
      <c r="K211" s="271"/>
    </row>
    <row r="212" spans="1:11" s="143" customFormat="1" ht="30.75" x14ac:dyDescent="0.25">
      <c r="A212" s="147" t="s">
        <v>357</v>
      </c>
      <c r="B212" s="272">
        <v>701</v>
      </c>
      <c r="C212" s="148" t="s">
        <v>373</v>
      </c>
      <c r="D212" s="148" t="s">
        <v>340</v>
      </c>
      <c r="E212" s="219">
        <v>5840022001</v>
      </c>
      <c r="F212" s="136">
        <v>200</v>
      </c>
      <c r="G212" s="150">
        <v>228780404.56999999</v>
      </c>
      <c r="H212" s="150">
        <v>220253938.09</v>
      </c>
      <c r="I212" s="150">
        <v>227075000.61000001</v>
      </c>
      <c r="J212" s="298"/>
      <c r="K212" s="270"/>
    </row>
    <row r="213" spans="1:11" s="143" customFormat="1" ht="15.75" hidden="1" x14ac:dyDescent="0.25">
      <c r="A213" s="151" t="s">
        <v>366</v>
      </c>
      <c r="B213" s="273">
        <v>701</v>
      </c>
      <c r="C213" s="148" t="s">
        <v>373</v>
      </c>
      <c r="D213" s="148" t="s">
        <v>340</v>
      </c>
      <c r="E213" s="219">
        <v>5840022001</v>
      </c>
      <c r="F213" s="136">
        <v>300</v>
      </c>
      <c r="G213" s="150"/>
      <c r="H213" s="150"/>
      <c r="I213" s="150"/>
      <c r="J213" s="298"/>
      <c r="K213" s="271"/>
    </row>
    <row r="214" spans="1:11" s="306" customFormat="1" x14ac:dyDescent="0.2">
      <c r="A214" s="151" t="s">
        <v>359</v>
      </c>
      <c r="B214" s="273">
        <v>701</v>
      </c>
      <c r="C214" s="148" t="s">
        <v>373</v>
      </c>
      <c r="D214" s="148" t="s">
        <v>340</v>
      </c>
      <c r="E214" s="219">
        <v>5840022001</v>
      </c>
      <c r="F214" s="136">
        <v>800</v>
      </c>
      <c r="G214" s="150">
        <v>3817335</v>
      </c>
      <c r="H214" s="150">
        <v>3799276</v>
      </c>
      <c r="I214" s="150">
        <v>10819120</v>
      </c>
      <c r="J214" s="307"/>
      <c r="K214" s="270"/>
    </row>
    <row r="215" spans="1:11" s="306" customFormat="1" ht="15.75" x14ac:dyDescent="0.25">
      <c r="A215" s="144" t="s">
        <v>343</v>
      </c>
      <c r="B215" s="269">
        <v>701</v>
      </c>
      <c r="C215" s="145" t="s">
        <v>373</v>
      </c>
      <c r="D215" s="145" t="s">
        <v>340</v>
      </c>
      <c r="E215" s="162" t="s">
        <v>344</v>
      </c>
      <c r="F215" s="138"/>
      <c r="G215" s="146">
        <v>7324190.7000000002</v>
      </c>
      <c r="H215" s="146">
        <v>7037903.1100000003</v>
      </c>
      <c r="I215" s="146">
        <v>0</v>
      </c>
      <c r="J215" s="307"/>
      <c r="K215" s="271"/>
    </row>
    <row r="216" spans="1:11" s="306" customFormat="1" x14ac:dyDescent="0.2">
      <c r="A216" s="147" t="s">
        <v>380</v>
      </c>
      <c r="B216" s="272">
        <v>701</v>
      </c>
      <c r="C216" s="148" t="s">
        <v>373</v>
      </c>
      <c r="D216" s="148" t="s">
        <v>340</v>
      </c>
      <c r="E216" s="161" t="s">
        <v>381</v>
      </c>
      <c r="F216" s="136"/>
      <c r="G216" s="149">
        <v>7324190.7000000002</v>
      </c>
      <c r="H216" s="149">
        <v>7037903.1100000003</v>
      </c>
      <c r="I216" s="149">
        <v>0</v>
      </c>
      <c r="J216" s="307"/>
      <c r="K216" s="270"/>
    </row>
    <row r="217" spans="1:11" s="306" customFormat="1" ht="30" x14ac:dyDescent="0.2">
      <c r="A217" s="147" t="s">
        <v>388</v>
      </c>
      <c r="B217" s="272">
        <v>701</v>
      </c>
      <c r="C217" s="148" t="s">
        <v>373</v>
      </c>
      <c r="D217" s="148" t="s">
        <v>340</v>
      </c>
      <c r="E217" s="161" t="s">
        <v>389</v>
      </c>
      <c r="F217" s="136"/>
      <c r="G217" s="149">
        <v>7324190.7000000002</v>
      </c>
      <c r="H217" s="149">
        <v>7037903.1100000003</v>
      </c>
      <c r="I217" s="149">
        <v>0</v>
      </c>
      <c r="J217" s="307"/>
      <c r="K217" s="271"/>
    </row>
    <row r="218" spans="1:11" s="306" customFormat="1" ht="30" hidden="1" x14ac:dyDescent="0.2">
      <c r="A218" s="147" t="s">
        <v>357</v>
      </c>
      <c r="B218" s="272">
        <v>701</v>
      </c>
      <c r="C218" s="148" t="s">
        <v>373</v>
      </c>
      <c r="D218" s="148" t="s">
        <v>340</v>
      </c>
      <c r="E218" s="161" t="s">
        <v>389</v>
      </c>
      <c r="F218" s="136">
        <v>200</v>
      </c>
      <c r="G218" s="149"/>
      <c r="H218" s="149"/>
      <c r="I218" s="149"/>
      <c r="J218" s="307"/>
      <c r="K218" s="270"/>
    </row>
    <row r="219" spans="1:11" s="306" customFormat="1" x14ac:dyDescent="0.2">
      <c r="A219" s="151" t="s">
        <v>359</v>
      </c>
      <c r="B219" s="273">
        <v>701</v>
      </c>
      <c r="C219" s="148" t="s">
        <v>373</v>
      </c>
      <c r="D219" s="148" t="s">
        <v>340</v>
      </c>
      <c r="E219" s="161" t="s">
        <v>389</v>
      </c>
      <c r="F219" s="136">
        <v>800</v>
      </c>
      <c r="G219" s="149">
        <v>7324190.7000000002</v>
      </c>
      <c r="H219" s="149">
        <v>7037903.1100000003</v>
      </c>
      <c r="I219" s="149">
        <v>0</v>
      </c>
      <c r="J219" s="307"/>
      <c r="K219" s="271"/>
    </row>
    <row r="220" spans="1:11" s="306" customFormat="1" ht="15.75" x14ac:dyDescent="0.25">
      <c r="A220" s="160" t="s">
        <v>417</v>
      </c>
      <c r="B220" s="280">
        <v>701</v>
      </c>
      <c r="C220" s="145" t="s">
        <v>373</v>
      </c>
      <c r="D220" s="145" t="s">
        <v>342</v>
      </c>
      <c r="E220" s="138"/>
      <c r="F220" s="138"/>
      <c r="G220" s="146">
        <v>611739160.26999986</v>
      </c>
      <c r="H220" s="146">
        <v>616634796.74000001</v>
      </c>
      <c r="I220" s="146">
        <v>631388453.05999994</v>
      </c>
      <c r="J220" s="307"/>
      <c r="K220" s="270"/>
    </row>
    <row r="221" spans="1:11" s="306" customFormat="1" ht="15.75" x14ac:dyDescent="0.25">
      <c r="A221" s="160" t="s">
        <v>504</v>
      </c>
      <c r="B221" s="280">
        <v>701</v>
      </c>
      <c r="C221" s="145" t="s">
        <v>373</v>
      </c>
      <c r="D221" s="145" t="s">
        <v>342</v>
      </c>
      <c r="E221" s="217" t="s">
        <v>505</v>
      </c>
      <c r="F221" s="138"/>
      <c r="G221" s="146">
        <v>611739160.26999986</v>
      </c>
      <c r="H221" s="146">
        <v>616634796.74000001</v>
      </c>
      <c r="I221" s="146">
        <v>631388453.05999994</v>
      </c>
      <c r="J221" s="307"/>
      <c r="K221" s="271"/>
    </row>
    <row r="222" spans="1:11" s="303" customFormat="1" ht="60" x14ac:dyDescent="0.2">
      <c r="A222" s="151" t="s">
        <v>507</v>
      </c>
      <c r="B222" s="273">
        <v>701</v>
      </c>
      <c r="C222" s="148" t="s">
        <v>373</v>
      </c>
      <c r="D222" s="148" t="s">
        <v>342</v>
      </c>
      <c r="E222" s="219" t="s">
        <v>508</v>
      </c>
      <c r="F222" s="136"/>
      <c r="G222" s="149">
        <v>97244.809999999969</v>
      </c>
      <c r="H222" s="149">
        <v>875203.40000000014</v>
      </c>
      <c r="I222" s="149">
        <v>875203.40000000014</v>
      </c>
      <c r="J222" s="302"/>
      <c r="K222" s="270"/>
    </row>
    <row r="223" spans="1:11" s="303" customFormat="1" ht="60" x14ac:dyDescent="0.2">
      <c r="A223" s="151" t="s">
        <v>631</v>
      </c>
      <c r="B223" s="273">
        <v>701</v>
      </c>
      <c r="C223" s="148" t="s">
        <v>373</v>
      </c>
      <c r="D223" s="148" t="s">
        <v>342</v>
      </c>
      <c r="E223" s="219" t="s">
        <v>632</v>
      </c>
      <c r="F223" s="136"/>
      <c r="G223" s="149">
        <v>97244.809999999969</v>
      </c>
      <c r="H223" s="149">
        <v>875203.40000000014</v>
      </c>
      <c r="I223" s="149">
        <v>875203.40000000014</v>
      </c>
      <c r="J223" s="302"/>
      <c r="K223" s="271"/>
    </row>
    <row r="224" spans="1:11" s="306" customFormat="1" ht="75" x14ac:dyDescent="0.2">
      <c r="A224" s="151" t="s">
        <v>349</v>
      </c>
      <c r="B224" s="273">
        <v>701</v>
      </c>
      <c r="C224" s="148" t="s">
        <v>373</v>
      </c>
      <c r="D224" s="148" t="s">
        <v>342</v>
      </c>
      <c r="E224" s="228" t="s">
        <v>632</v>
      </c>
      <c r="F224" s="165" t="s">
        <v>350</v>
      </c>
      <c r="G224" s="149">
        <v>35656.409999999989</v>
      </c>
      <c r="H224" s="149">
        <v>320907.93000000005</v>
      </c>
      <c r="I224" s="149">
        <v>320907.93000000005</v>
      </c>
      <c r="J224" s="307"/>
      <c r="K224" s="270"/>
    </row>
    <row r="225" spans="1:13" s="306" customFormat="1" ht="30" x14ac:dyDescent="0.2">
      <c r="A225" s="151" t="s">
        <v>386</v>
      </c>
      <c r="B225" s="273">
        <v>701</v>
      </c>
      <c r="C225" s="148" t="s">
        <v>373</v>
      </c>
      <c r="D225" s="148" t="s">
        <v>342</v>
      </c>
      <c r="E225" s="228" t="s">
        <v>632</v>
      </c>
      <c r="F225" s="165" t="s">
        <v>387</v>
      </c>
      <c r="G225" s="149">
        <v>61588.399999999987</v>
      </c>
      <c r="H225" s="149">
        <v>554295.47000000009</v>
      </c>
      <c r="I225" s="149">
        <v>554295.47000000009</v>
      </c>
      <c r="J225" s="307"/>
      <c r="K225" s="271"/>
    </row>
    <row r="226" spans="1:13" s="303" customFormat="1" ht="30" x14ac:dyDescent="0.2">
      <c r="A226" s="151" t="s">
        <v>509</v>
      </c>
      <c r="B226" s="273">
        <v>701</v>
      </c>
      <c r="C226" s="148" t="s">
        <v>373</v>
      </c>
      <c r="D226" s="148" t="s">
        <v>342</v>
      </c>
      <c r="E226" s="219" t="s">
        <v>510</v>
      </c>
      <c r="F226" s="136"/>
      <c r="G226" s="149">
        <v>4607034.28</v>
      </c>
      <c r="H226" s="149">
        <v>823565.72</v>
      </c>
      <c r="I226" s="149">
        <v>4206918</v>
      </c>
      <c r="J226" s="302"/>
      <c r="K226" s="270"/>
    </row>
    <row r="227" spans="1:13" s="303" customFormat="1" ht="30" x14ac:dyDescent="0.2">
      <c r="A227" s="151" t="s">
        <v>633</v>
      </c>
      <c r="B227" s="273">
        <v>701</v>
      </c>
      <c r="C227" s="148" t="s">
        <v>373</v>
      </c>
      <c r="D227" s="148" t="s">
        <v>342</v>
      </c>
      <c r="E227" s="219" t="s">
        <v>634</v>
      </c>
      <c r="F227" s="136"/>
      <c r="G227" s="149">
        <v>4607034.28</v>
      </c>
      <c r="H227" s="149">
        <v>823565.72</v>
      </c>
      <c r="I227" s="149">
        <v>4206918</v>
      </c>
      <c r="J227" s="302"/>
      <c r="K227" s="271"/>
    </row>
    <row r="228" spans="1:13" s="303" customFormat="1" ht="30" x14ac:dyDescent="0.2">
      <c r="A228" s="147" t="s">
        <v>357</v>
      </c>
      <c r="B228" s="272">
        <v>701</v>
      </c>
      <c r="C228" s="148" t="s">
        <v>373</v>
      </c>
      <c r="D228" s="148" t="s">
        <v>342</v>
      </c>
      <c r="E228" s="219" t="s">
        <v>634</v>
      </c>
      <c r="F228" s="136">
        <v>200</v>
      </c>
      <c r="G228" s="149">
        <v>0</v>
      </c>
      <c r="H228" s="149">
        <v>823565.72</v>
      </c>
      <c r="I228" s="149">
        <v>0</v>
      </c>
      <c r="J228" s="302"/>
      <c r="K228" s="270"/>
    </row>
    <row r="229" spans="1:13" s="303" customFormat="1" ht="30" x14ac:dyDescent="0.2">
      <c r="A229" s="151" t="s">
        <v>386</v>
      </c>
      <c r="B229" s="273">
        <v>701</v>
      </c>
      <c r="C229" s="148" t="s">
        <v>373</v>
      </c>
      <c r="D229" s="148" t="s">
        <v>342</v>
      </c>
      <c r="E229" s="219" t="s">
        <v>634</v>
      </c>
      <c r="F229" s="136">
        <v>600</v>
      </c>
      <c r="G229" s="149">
        <v>4607034.28</v>
      </c>
      <c r="H229" s="149">
        <v>0</v>
      </c>
      <c r="I229" s="149">
        <v>4206918</v>
      </c>
      <c r="J229" s="302"/>
      <c r="K229" s="271"/>
    </row>
    <row r="230" spans="1:13" s="306" customFormat="1" x14ac:dyDescent="0.2">
      <c r="A230" s="227" t="s">
        <v>479</v>
      </c>
      <c r="B230" s="283">
        <v>701</v>
      </c>
      <c r="C230" s="148" t="s">
        <v>373</v>
      </c>
      <c r="D230" s="148" t="s">
        <v>342</v>
      </c>
      <c r="E230" s="219" t="s">
        <v>506</v>
      </c>
      <c r="F230" s="136"/>
      <c r="G230" s="149">
        <v>607034881.17999995</v>
      </c>
      <c r="H230" s="149">
        <v>614936027.62</v>
      </c>
      <c r="I230" s="149">
        <v>626306331.65999997</v>
      </c>
      <c r="J230" s="307"/>
      <c r="K230" s="270"/>
      <c r="L230" s="311"/>
      <c r="M230" s="311"/>
    </row>
    <row r="231" spans="1:13" s="306" customFormat="1" ht="45" x14ac:dyDescent="0.2">
      <c r="A231" s="227" t="s">
        <v>635</v>
      </c>
      <c r="B231" s="283">
        <v>701</v>
      </c>
      <c r="C231" s="148" t="s">
        <v>373</v>
      </c>
      <c r="D231" s="148" t="s">
        <v>342</v>
      </c>
      <c r="E231" s="219">
        <v>5840022002</v>
      </c>
      <c r="F231" s="136"/>
      <c r="G231" s="149">
        <v>601802901.33999991</v>
      </c>
      <c r="H231" s="149">
        <v>609704047.77999997</v>
      </c>
      <c r="I231" s="149">
        <v>621074351.81999993</v>
      </c>
      <c r="J231" s="307"/>
      <c r="K231" s="271"/>
    </row>
    <row r="232" spans="1:13" s="306" customFormat="1" ht="75" x14ac:dyDescent="0.2">
      <c r="A232" s="147" t="s">
        <v>349</v>
      </c>
      <c r="B232" s="272">
        <v>701</v>
      </c>
      <c r="C232" s="148" t="s">
        <v>373</v>
      </c>
      <c r="D232" s="148" t="s">
        <v>342</v>
      </c>
      <c r="E232" s="219">
        <v>5840022002</v>
      </c>
      <c r="F232" s="136">
        <v>100</v>
      </c>
      <c r="G232" s="150">
        <v>130879658.25999999</v>
      </c>
      <c r="H232" s="150">
        <v>131079658.25999999</v>
      </c>
      <c r="I232" s="150">
        <v>131079658.25999999</v>
      </c>
      <c r="J232" s="307"/>
      <c r="K232" s="270"/>
    </row>
    <row r="233" spans="1:13" s="306" customFormat="1" ht="30" x14ac:dyDescent="0.2">
      <c r="A233" s="147" t="s">
        <v>357</v>
      </c>
      <c r="B233" s="272">
        <v>701</v>
      </c>
      <c r="C233" s="148" t="s">
        <v>373</v>
      </c>
      <c r="D233" s="148" t="s">
        <v>342</v>
      </c>
      <c r="E233" s="219">
        <v>5840022002</v>
      </c>
      <c r="F233" s="136">
        <v>200</v>
      </c>
      <c r="G233" s="150">
        <v>93011537.75</v>
      </c>
      <c r="H233" s="150">
        <v>88924608.180000007</v>
      </c>
      <c r="I233" s="150">
        <v>89594955.930000007</v>
      </c>
      <c r="J233" s="307"/>
      <c r="K233" s="271"/>
    </row>
    <row r="234" spans="1:13" s="306" customFormat="1" ht="30" x14ac:dyDescent="0.2">
      <c r="A234" s="151" t="s">
        <v>386</v>
      </c>
      <c r="B234" s="273">
        <v>701</v>
      </c>
      <c r="C234" s="148" t="s">
        <v>373</v>
      </c>
      <c r="D234" s="148" t="s">
        <v>342</v>
      </c>
      <c r="E234" s="219">
        <v>5840022002</v>
      </c>
      <c r="F234" s="136">
        <v>600</v>
      </c>
      <c r="G234" s="150">
        <v>371232455.32999998</v>
      </c>
      <c r="H234" s="150">
        <v>383027931.33999997</v>
      </c>
      <c r="I234" s="150">
        <v>393732887.63</v>
      </c>
      <c r="J234" s="307"/>
      <c r="K234" s="130"/>
    </row>
    <row r="235" spans="1:13" s="306" customFormat="1" x14ac:dyDescent="0.2">
      <c r="A235" s="151" t="s">
        <v>359</v>
      </c>
      <c r="B235" s="273">
        <v>701</v>
      </c>
      <c r="C235" s="148" t="s">
        <v>373</v>
      </c>
      <c r="D235" s="148" t="s">
        <v>342</v>
      </c>
      <c r="E235" s="219">
        <v>5840022002</v>
      </c>
      <c r="F235" s="136">
        <v>800</v>
      </c>
      <c r="G235" s="150">
        <v>6679250</v>
      </c>
      <c r="H235" s="150">
        <v>6671850</v>
      </c>
      <c r="I235" s="150">
        <v>6666850</v>
      </c>
      <c r="J235" s="307"/>
      <c r="K235" s="271"/>
    </row>
    <row r="236" spans="1:13" s="306" customFormat="1" ht="60" x14ac:dyDescent="0.2">
      <c r="A236" s="151" t="s">
        <v>636</v>
      </c>
      <c r="B236" s="273">
        <v>701</v>
      </c>
      <c r="C236" s="148" t="s">
        <v>373</v>
      </c>
      <c r="D236" s="148" t="s">
        <v>342</v>
      </c>
      <c r="E236" s="219" t="s">
        <v>637</v>
      </c>
      <c r="F236" s="136"/>
      <c r="G236" s="150">
        <v>5231979.84</v>
      </c>
      <c r="H236" s="150">
        <v>5231979.84</v>
      </c>
      <c r="I236" s="150">
        <v>5231979.84</v>
      </c>
      <c r="J236" s="307"/>
      <c r="K236" s="270"/>
    </row>
    <row r="237" spans="1:13" s="306" customFormat="1" ht="30" x14ac:dyDescent="0.2">
      <c r="A237" s="151" t="s">
        <v>357</v>
      </c>
      <c r="B237" s="273">
        <v>701</v>
      </c>
      <c r="C237" s="148" t="s">
        <v>373</v>
      </c>
      <c r="D237" s="148" t="s">
        <v>342</v>
      </c>
      <c r="E237" s="219" t="s">
        <v>637</v>
      </c>
      <c r="F237" s="136">
        <v>200</v>
      </c>
      <c r="G237" s="150">
        <v>525780.54</v>
      </c>
      <c r="H237" s="150">
        <v>525780.54</v>
      </c>
      <c r="I237" s="150">
        <v>525780.54</v>
      </c>
      <c r="J237" s="307"/>
      <c r="K237" s="271"/>
    </row>
    <row r="238" spans="1:13" s="306" customFormat="1" ht="30" x14ac:dyDescent="0.2">
      <c r="A238" s="151" t="s">
        <v>386</v>
      </c>
      <c r="B238" s="273">
        <v>701</v>
      </c>
      <c r="C238" s="148" t="s">
        <v>373</v>
      </c>
      <c r="D238" s="148" t="s">
        <v>342</v>
      </c>
      <c r="E238" s="219" t="s">
        <v>637</v>
      </c>
      <c r="F238" s="136">
        <v>600</v>
      </c>
      <c r="G238" s="150">
        <v>4706199.3</v>
      </c>
      <c r="H238" s="150">
        <v>4706199.3</v>
      </c>
      <c r="I238" s="150">
        <v>4706199.3</v>
      </c>
      <c r="J238" s="307"/>
      <c r="K238" s="270"/>
    </row>
    <row r="239" spans="1:13" s="306" customFormat="1" ht="31.5" hidden="1" x14ac:dyDescent="0.25">
      <c r="A239" s="160" t="s">
        <v>511</v>
      </c>
      <c r="B239" s="280">
        <v>701</v>
      </c>
      <c r="C239" s="148" t="s">
        <v>373</v>
      </c>
      <c r="D239" s="148" t="s">
        <v>342</v>
      </c>
      <c r="E239" s="217" t="s">
        <v>474</v>
      </c>
      <c r="F239" s="138"/>
      <c r="G239" s="153">
        <v>0</v>
      </c>
      <c r="H239" s="153">
        <v>0</v>
      </c>
      <c r="I239" s="153">
        <v>0</v>
      </c>
      <c r="J239" s="307"/>
      <c r="K239" s="271"/>
    </row>
    <row r="240" spans="1:13" s="306" customFormat="1" hidden="1" x14ac:dyDescent="0.2">
      <c r="A240" s="151" t="s">
        <v>477</v>
      </c>
      <c r="B240" s="273">
        <v>701</v>
      </c>
      <c r="C240" s="148" t="s">
        <v>373</v>
      </c>
      <c r="D240" s="148" t="s">
        <v>342</v>
      </c>
      <c r="E240" s="219" t="s">
        <v>476</v>
      </c>
      <c r="F240" s="136"/>
      <c r="G240" s="150">
        <v>0</v>
      </c>
      <c r="H240" s="150">
        <v>0</v>
      </c>
      <c r="I240" s="150">
        <v>0</v>
      </c>
      <c r="J240" s="307"/>
      <c r="K240" s="270"/>
    </row>
    <row r="241" spans="1:11" s="306" customFormat="1" ht="30" hidden="1" x14ac:dyDescent="0.2">
      <c r="A241" s="151" t="s">
        <v>576</v>
      </c>
      <c r="B241" s="273">
        <v>701</v>
      </c>
      <c r="C241" s="148" t="s">
        <v>373</v>
      </c>
      <c r="D241" s="148" t="s">
        <v>342</v>
      </c>
      <c r="E241" s="219" t="s">
        <v>577</v>
      </c>
      <c r="F241" s="136"/>
      <c r="G241" s="150">
        <v>0</v>
      </c>
      <c r="H241" s="150">
        <v>0</v>
      </c>
      <c r="I241" s="150">
        <v>0</v>
      </c>
      <c r="J241" s="307"/>
      <c r="K241" s="271"/>
    </row>
    <row r="242" spans="1:11" s="306" customFormat="1" ht="30" hidden="1" x14ac:dyDescent="0.2">
      <c r="A242" s="151" t="s">
        <v>418</v>
      </c>
      <c r="B242" s="273">
        <v>701</v>
      </c>
      <c r="C242" s="148" t="s">
        <v>373</v>
      </c>
      <c r="D242" s="148" t="s">
        <v>342</v>
      </c>
      <c r="E242" s="219" t="s">
        <v>577</v>
      </c>
      <c r="F242" s="136">
        <v>400</v>
      </c>
      <c r="G242" s="150"/>
      <c r="H242" s="150">
        <v>0</v>
      </c>
      <c r="I242" s="150">
        <v>0</v>
      </c>
      <c r="J242" s="307"/>
      <c r="K242" s="270"/>
    </row>
    <row r="243" spans="1:11" s="306" customFormat="1" ht="15.75" hidden="1" x14ac:dyDescent="0.25">
      <c r="A243" s="144" t="s">
        <v>343</v>
      </c>
      <c r="B243" s="269">
        <v>701</v>
      </c>
      <c r="C243" s="145" t="s">
        <v>373</v>
      </c>
      <c r="D243" s="145" t="s">
        <v>342</v>
      </c>
      <c r="E243" s="162" t="s">
        <v>344</v>
      </c>
      <c r="F243" s="136"/>
      <c r="G243" s="153">
        <v>0</v>
      </c>
      <c r="H243" s="153">
        <v>0</v>
      </c>
      <c r="I243" s="153">
        <v>0</v>
      </c>
      <c r="J243" s="307"/>
      <c r="K243" s="271"/>
    </row>
    <row r="244" spans="1:11" s="306" customFormat="1" hidden="1" x14ac:dyDescent="0.2">
      <c r="A244" s="147" t="s">
        <v>380</v>
      </c>
      <c r="B244" s="272">
        <v>701</v>
      </c>
      <c r="C244" s="148" t="s">
        <v>373</v>
      </c>
      <c r="D244" s="148" t="s">
        <v>342</v>
      </c>
      <c r="E244" s="161" t="s">
        <v>381</v>
      </c>
      <c r="F244" s="136"/>
      <c r="G244" s="150">
        <v>0</v>
      </c>
      <c r="H244" s="150">
        <v>0</v>
      </c>
      <c r="I244" s="150">
        <v>0</v>
      </c>
      <c r="J244" s="307"/>
      <c r="K244" s="270"/>
    </row>
    <row r="245" spans="1:11" s="306" customFormat="1" ht="60" hidden="1" x14ac:dyDescent="0.2">
      <c r="A245" s="151" t="s">
        <v>419</v>
      </c>
      <c r="B245" s="273">
        <v>701</v>
      </c>
      <c r="C245" s="148" t="s">
        <v>373</v>
      </c>
      <c r="D245" s="148" t="s">
        <v>342</v>
      </c>
      <c r="E245" s="161" t="s">
        <v>420</v>
      </c>
      <c r="F245" s="136"/>
      <c r="G245" s="150">
        <v>0</v>
      </c>
      <c r="H245" s="150">
        <v>0</v>
      </c>
      <c r="I245" s="150">
        <v>0</v>
      </c>
      <c r="J245" s="307"/>
      <c r="K245" s="271"/>
    </row>
    <row r="246" spans="1:11" s="306" customFormat="1" ht="30" hidden="1" x14ac:dyDescent="0.2">
      <c r="A246" s="147" t="s">
        <v>357</v>
      </c>
      <c r="B246" s="272">
        <v>701</v>
      </c>
      <c r="C246" s="148" t="s">
        <v>373</v>
      </c>
      <c r="D246" s="148" t="s">
        <v>342</v>
      </c>
      <c r="E246" s="161" t="s">
        <v>420</v>
      </c>
      <c r="F246" s="136">
        <v>200</v>
      </c>
      <c r="G246" s="150"/>
      <c r="H246" s="150"/>
      <c r="I246" s="150"/>
      <c r="J246" s="307"/>
      <c r="K246" s="270"/>
    </row>
    <row r="247" spans="1:11" s="306" customFormat="1" ht="30" hidden="1" x14ac:dyDescent="0.2">
      <c r="A247" s="151" t="s">
        <v>418</v>
      </c>
      <c r="B247" s="273">
        <v>701</v>
      </c>
      <c r="C247" s="148" t="s">
        <v>373</v>
      </c>
      <c r="D247" s="148" t="s">
        <v>342</v>
      </c>
      <c r="E247" s="161" t="s">
        <v>420</v>
      </c>
      <c r="F247" s="136">
        <v>400</v>
      </c>
      <c r="G247" s="150">
        <v>0</v>
      </c>
      <c r="H247" s="150">
        <v>0</v>
      </c>
      <c r="I247" s="150">
        <v>0</v>
      </c>
      <c r="J247" s="307"/>
      <c r="K247" s="271"/>
    </row>
    <row r="248" spans="1:11" s="306" customFormat="1" ht="30.75" hidden="1" x14ac:dyDescent="0.25">
      <c r="A248" s="151" t="s">
        <v>386</v>
      </c>
      <c r="B248" s="273">
        <v>701</v>
      </c>
      <c r="C248" s="148" t="s">
        <v>373</v>
      </c>
      <c r="D248" s="148" t="s">
        <v>342</v>
      </c>
      <c r="E248" s="161" t="s">
        <v>420</v>
      </c>
      <c r="F248" s="136">
        <v>600</v>
      </c>
      <c r="G248" s="150"/>
      <c r="H248" s="150"/>
      <c r="I248" s="153"/>
      <c r="J248" s="307"/>
      <c r="K248" s="270"/>
    </row>
    <row r="249" spans="1:11" s="306" customFormat="1" ht="15.75" x14ac:dyDescent="0.25">
      <c r="A249" s="160" t="s">
        <v>512</v>
      </c>
      <c r="B249" s="280">
        <v>701</v>
      </c>
      <c r="C249" s="145" t="s">
        <v>373</v>
      </c>
      <c r="D249" s="145" t="s">
        <v>352</v>
      </c>
      <c r="E249" s="217"/>
      <c r="F249" s="138"/>
      <c r="G249" s="153">
        <v>250728099.25</v>
      </c>
      <c r="H249" s="153">
        <v>255448452.06999999</v>
      </c>
      <c r="I249" s="153">
        <v>256849223.23000002</v>
      </c>
      <c r="J249" s="307"/>
      <c r="K249" s="271"/>
    </row>
    <row r="250" spans="1:11" s="306" customFormat="1" ht="15.75" x14ac:dyDescent="0.25">
      <c r="A250" s="160" t="s">
        <v>513</v>
      </c>
      <c r="B250" s="280">
        <v>701</v>
      </c>
      <c r="C250" s="145" t="s">
        <v>373</v>
      </c>
      <c r="D250" s="145" t="s">
        <v>352</v>
      </c>
      <c r="E250" s="217" t="s">
        <v>514</v>
      </c>
      <c r="F250" s="138"/>
      <c r="G250" s="153">
        <v>130076199.54000001</v>
      </c>
      <c r="H250" s="153">
        <v>131559078.51000001</v>
      </c>
      <c r="I250" s="153">
        <v>132290681.02000001</v>
      </c>
      <c r="J250" s="307"/>
      <c r="K250" s="270"/>
    </row>
    <row r="251" spans="1:11" s="303" customFormat="1" ht="30" x14ac:dyDescent="0.2">
      <c r="A251" s="151" t="s">
        <v>515</v>
      </c>
      <c r="B251" s="273">
        <v>701</v>
      </c>
      <c r="C251" s="148" t="s">
        <v>373</v>
      </c>
      <c r="D251" s="148" t="s">
        <v>352</v>
      </c>
      <c r="E251" s="219" t="s">
        <v>516</v>
      </c>
      <c r="F251" s="136"/>
      <c r="G251" s="150">
        <v>1015987.84</v>
      </c>
      <c r="H251" s="150">
        <v>1056627.3500000001</v>
      </c>
      <c r="I251" s="150">
        <v>1098892.45</v>
      </c>
      <c r="J251" s="302"/>
      <c r="K251" s="271"/>
    </row>
    <row r="252" spans="1:11" s="303" customFormat="1" ht="30" x14ac:dyDescent="0.2">
      <c r="A252" s="151" t="s">
        <v>638</v>
      </c>
      <c r="B252" s="273">
        <v>701</v>
      </c>
      <c r="C252" s="148" t="s">
        <v>373</v>
      </c>
      <c r="D252" s="148" t="s">
        <v>352</v>
      </c>
      <c r="E252" s="219">
        <v>5030010010</v>
      </c>
      <c r="F252" s="136"/>
      <c r="G252" s="150">
        <v>1015987.84</v>
      </c>
      <c r="H252" s="150">
        <v>1056627.3500000001</v>
      </c>
      <c r="I252" s="150">
        <v>1098892.45</v>
      </c>
      <c r="J252" s="302"/>
      <c r="K252" s="270"/>
    </row>
    <row r="253" spans="1:11" s="303" customFormat="1" ht="30" x14ac:dyDescent="0.2">
      <c r="A253" s="147" t="s">
        <v>357</v>
      </c>
      <c r="B253" s="272">
        <v>701</v>
      </c>
      <c r="C253" s="148" t="s">
        <v>373</v>
      </c>
      <c r="D253" s="148" t="s">
        <v>352</v>
      </c>
      <c r="E253" s="219">
        <v>5030010010</v>
      </c>
      <c r="F253" s="136">
        <v>200</v>
      </c>
      <c r="G253" s="150">
        <v>1015987.84</v>
      </c>
      <c r="H253" s="150">
        <v>1056627.3500000001</v>
      </c>
      <c r="I253" s="150">
        <v>1098892.45</v>
      </c>
      <c r="J253" s="302"/>
      <c r="K253" s="271"/>
    </row>
    <row r="254" spans="1:11" s="306" customFormat="1" x14ac:dyDescent="0.2">
      <c r="A254" s="151" t="s">
        <v>517</v>
      </c>
      <c r="B254" s="273">
        <v>701</v>
      </c>
      <c r="C254" s="148" t="s">
        <v>373</v>
      </c>
      <c r="D254" s="148" t="s">
        <v>352</v>
      </c>
      <c r="E254" s="219" t="s">
        <v>518</v>
      </c>
      <c r="F254" s="136"/>
      <c r="G254" s="150">
        <v>129060211.7</v>
      </c>
      <c r="H254" s="150">
        <v>130502451.16000001</v>
      </c>
      <c r="I254" s="150">
        <v>131191788.57000001</v>
      </c>
      <c r="J254" s="307"/>
      <c r="K254" s="270"/>
    </row>
    <row r="255" spans="1:11" s="306" customFormat="1" ht="45" x14ac:dyDescent="0.2">
      <c r="A255" s="151" t="s">
        <v>639</v>
      </c>
      <c r="B255" s="273">
        <v>701</v>
      </c>
      <c r="C255" s="148" t="s">
        <v>373</v>
      </c>
      <c r="D255" s="148" t="s">
        <v>352</v>
      </c>
      <c r="E255" s="219" t="s">
        <v>640</v>
      </c>
      <c r="F255" s="136"/>
      <c r="G255" s="150">
        <v>129060211.7</v>
      </c>
      <c r="H255" s="150">
        <v>130502451.16000001</v>
      </c>
      <c r="I255" s="150">
        <v>131191788.57000001</v>
      </c>
      <c r="J255" s="307"/>
      <c r="K255" s="271"/>
    </row>
    <row r="256" spans="1:11" s="306" customFormat="1" ht="75" x14ac:dyDescent="0.2">
      <c r="A256" s="147" t="s">
        <v>349</v>
      </c>
      <c r="B256" s="272">
        <v>701</v>
      </c>
      <c r="C256" s="148" t="s">
        <v>373</v>
      </c>
      <c r="D256" s="148" t="s">
        <v>352</v>
      </c>
      <c r="E256" s="219" t="s">
        <v>640</v>
      </c>
      <c r="F256" s="136">
        <v>100</v>
      </c>
      <c r="G256" s="150">
        <v>119989024.43000001</v>
      </c>
      <c r="H256" s="150">
        <v>120489024.43000001</v>
      </c>
      <c r="I256" s="150">
        <v>120489024.43000001</v>
      </c>
      <c r="J256" s="307"/>
      <c r="K256" s="270"/>
    </row>
    <row r="257" spans="1:11" s="306" customFormat="1" ht="30" x14ac:dyDescent="0.2">
      <c r="A257" s="147" t="s">
        <v>357</v>
      </c>
      <c r="B257" s="272">
        <v>701</v>
      </c>
      <c r="C257" s="148" t="s">
        <v>373</v>
      </c>
      <c r="D257" s="148" t="s">
        <v>352</v>
      </c>
      <c r="E257" s="219" t="s">
        <v>640</v>
      </c>
      <c r="F257" s="136">
        <v>200</v>
      </c>
      <c r="G257" s="150">
        <v>8981187.2699999996</v>
      </c>
      <c r="H257" s="150">
        <v>9923426.7300000004</v>
      </c>
      <c r="I257" s="150">
        <v>10612764.140000001</v>
      </c>
      <c r="J257" s="307"/>
      <c r="K257" s="271"/>
    </row>
    <row r="258" spans="1:11" s="306" customFormat="1" x14ac:dyDescent="0.2">
      <c r="A258" s="151" t="s">
        <v>359</v>
      </c>
      <c r="B258" s="273">
        <v>701</v>
      </c>
      <c r="C258" s="148" t="s">
        <v>373</v>
      </c>
      <c r="D258" s="148" t="s">
        <v>352</v>
      </c>
      <c r="E258" s="219" t="s">
        <v>640</v>
      </c>
      <c r="F258" s="136">
        <v>800</v>
      </c>
      <c r="G258" s="150">
        <v>90000</v>
      </c>
      <c r="H258" s="150">
        <v>90000</v>
      </c>
      <c r="I258" s="150">
        <v>90000</v>
      </c>
      <c r="J258" s="307"/>
      <c r="K258" s="270"/>
    </row>
    <row r="259" spans="1:11" s="306" customFormat="1" ht="15.75" x14ac:dyDescent="0.25">
      <c r="A259" s="160" t="s">
        <v>504</v>
      </c>
      <c r="B259" s="280">
        <v>701</v>
      </c>
      <c r="C259" s="145" t="s">
        <v>373</v>
      </c>
      <c r="D259" s="145" t="s">
        <v>352</v>
      </c>
      <c r="E259" s="217" t="s">
        <v>505</v>
      </c>
      <c r="F259" s="138"/>
      <c r="G259" s="153">
        <v>120651899.71000001</v>
      </c>
      <c r="H259" s="153">
        <v>123889373.56</v>
      </c>
      <c r="I259" s="153">
        <v>124558542.21000001</v>
      </c>
      <c r="J259" s="307"/>
      <c r="K259" s="271"/>
    </row>
    <row r="260" spans="1:11" s="303" customFormat="1" x14ac:dyDescent="0.2">
      <c r="A260" s="227" t="s">
        <v>479</v>
      </c>
      <c r="B260" s="283">
        <v>701</v>
      </c>
      <c r="C260" s="148" t="s">
        <v>373</v>
      </c>
      <c r="D260" s="148" t="s">
        <v>352</v>
      </c>
      <c r="E260" s="219" t="s">
        <v>506</v>
      </c>
      <c r="F260" s="136"/>
      <c r="G260" s="149">
        <v>120651899.71000001</v>
      </c>
      <c r="H260" s="149">
        <v>123889373.56</v>
      </c>
      <c r="I260" s="149">
        <v>124558542.21000001</v>
      </c>
      <c r="J260" s="302"/>
      <c r="K260" s="270"/>
    </row>
    <row r="261" spans="1:11" s="303" customFormat="1" ht="45" x14ac:dyDescent="0.2">
      <c r="A261" s="227" t="s">
        <v>641</v>
      </c>
      <c r="B261" s="283">
        <v>701</v>
      </c>
      <c r="C261" s="148" t="s">
        <v>373</v>
      </c>
      <c r="D261" s="148" t="s">
        <v>352</v>
      </c>
      <c r="E261" s="219" t="s">
        <v>642</v>
      </c>
      <c r="F261" s="136"/>
      <c r="G261" s="149">
        <v>120651899.71000001</v>
      </c>
      <c r="H261" s="149">
        <v>123889373.56</v>
      </c>
      <c r="I261" s="149">
        <v>124558542.21000001</v>
      </c>
      <c r="J261" s="302"/>
      <c r="K261" s="271"/>
    </row>
    <row r="262" spans="1:11" s="306" customFormat="1" ht="75" x14ac:dyDescent="0.2">
      <c r="A262" s="147" t="s">
        <v>349</v>
      </c>
      <c r="B262" s="272">
        <v>701</v>
      </c>
      <c r="C262" s="148" t="s">
        <v>373</v>
      </c>
      <c r="D262" s="148" t="s">
        <v>352</v>
      </c>
      <c r="E262" s="219" t="s">
        <v>642</v>
      </c>
      <c r="F262" s="136">
        <v>100</v>
      </c>
      <c r="G262" s="150">
        <v>106860157.36</v>
      </c>
      <c r="H262" s="150">
        <v>107160157.36</v>
      </c>
      <c r="I262" s="150">
        <v>107160157.36</v>
      </c>
      <c r="J262" s="307"/>
      <c r="K262" s="270"/>
    </row>
    <row r="263" spans="1:11" s="306" customFormat="1" ht="30" x14ac:dyDescent="0.2">
      <c r="A263" s="147" t="s">
        <v>357</v>
      </c>
      <c r="B263" s="272">
        <v>701</v>
      </c>
      <c r="C263" s="148" t="s">
        <v>373</v>
      </c>
      <c r="D263" s="148" t="s">
        <v>352</v>
      </c>
      <c r="E263" s="219" t="s">
        <v>642</v>
      </c>
      <c r="F263" s="136">
        <v>200</v>
      </c>
      <c r="G263" s="150">
        <v>13791742.350000001</v>
      </c>
      <c r="H263" s="150">
        <v>16729216.199999999</v>
      </c>
      <c r="I263" s="150">
        <v>17398384.850000001</v>
      </c>
      <c r="J263" s="307"/>
      <c r="K263" s="271"/>
    </row>
    <row r="264" spans="1:11" s="306" customFormat="1" ht="31.5" hidden="1" x14ac:dyDescent="0.25">
      <c r="A264" s="160" t="s">
        <v>511</v>
      </c>
      <c r="B264" s="280">
        <v>701</v>
      </c>
      <c r="C264" s="148" t="s">
        <v>373</v>
      </c>
      <c r="D264" s="148" t="s">
        <v>352</v>
      </c>
      <c r="E264" s="217" t="s">
        <v>474</v>
      </c>
      <c r="F264" s="136"/>
      <c r="G264" s="153">
        <v>0</v>
      </c>
      <c r="H264" s="153">
        <v>0</v>
      </c>
      <c r="I264" s="153">
        <v>0</v>
      </c>
      <c r="J264" s="307"/>
      <c r="K264" s="270"/>
    </row>
    <row r="265" spans="1:11" s="306" customFormat="1" hidden="1" x14ac:dyDescent="0.2">
      <c r="A265" s="151" t="s">
        <v>475</v>
      </c>
      <c r="B265" s="273">
        <v>701</v>
      </c>
      <c r="C265" s="148" t="s">
        <v>373</v>
      </c>
      <c r="D265" s="148" t="s">
        <v>352</v>
      </c>
      <c r="E265" s="219" t="s">
        <v>476</v>
      </c>
      <c r="F265" s="136"/>
      <c r="G265" s="150">
        <v>0</v>
      </c>
      <c r="H265" s="150">
        <v>0</v>
      </c>
      <c r="I265" s="150">
        <v>0</v>
      </c>
      <c r="J265" s="307"/>
      <c r="K265" s="271"/>
    </row>
    <row r="266" spans="1:11" s="306" customFormat="1" ht="30.75" hidden="1" x14ac:dyDescent="0.25">
      <c r="A266" s="147" t="s">
        <v>357</v>
      </c>
      <c r="B266" s="272">
        <v>701</v>
      </c>
      <c r="C266" s="148" t="s">
        <v>373</v>
      </c>
      <c r="D266" s="148" t="s">
        <v>352</v>
      </c>
      <c r="E266" s="219" t="s">
        <v>476</v>
      </c>
      <c r="F266" s="136">
        <v>200</v>
      </c>
      <c r="G266" s="150">
        <v>0</v>
      </c>
      <c r="H266" s="150">
        <v>0</v>
      </c>
      <c r="I266" s="153"/>
      <c r="J266" s="307"/>
      <c r="K266" s="270"/>
    </row>
    <row r="267" spans="1:11" s="306" customFormat="1" ht="30.75" hidden="1" x14ac:dyDescent="0.25">
      <c r="A267" s="151" t="s">
        <v>418</v>
      </c>
      <c r="B267" s="273">
        <v>701</v>
      </c>
      <c r="C267" s="148" t="s">
        <v>373</v>
      </c>
      <c r="D267" s="148" t="s">
        <v>352</v>
      </c>
      <c r="E267" s="219" t="s">
        <v>476</v>
      </c>
      <c r="F267" s="136">
        <v>400</v>
      </c>
      <c r="G267" s="150">
        <v>0</v>
      </c>
      <c r="H267" s="150">
        <v>0</v>
      </c>
      <c r="I267" s="153">
        <v>0</v>
      </c>
      <c r="J267" s="307"/>
      <c r="K267" s="271"/>
    </row>
    <row r="268" spans="1:11" s="306" customFormat="1" ht="31.5" hidden="1" x14ac:dyDescent="0.25">
      <c r="A268" s="144" t="s">
        <v>421</v>
      </c>
      <c r="B268" s="269">
        <v>701</v>
      </c>
      <c r="C268" s="145" t="s">
        <v>373</v>
      </c>
      <c r="D268" s="145" t="s">
        <v>404</v>
      </c>
      <c r="E268" s="162"/>
      <c r="F268" s="138"/>
      <c r="G268" s="153">
        <v>0</v>
      </c>
      <c r="H268" s="153">
        <v>0</v>
      </c>
      <c r="I268" s="153">
        <v>0</v>
      </c>
      <c r="J268" s="307"/>
      <c r="K268" s="270"/>
    </row>
    <row r="269" spans="1:11" s="306" customFormat="1" ht="15.75" hidden="1" x14ac:dyDescent="0.25">
      <c r="A269" s="160" t="s">
        <v>513</v>
      </c>
      <c r="B269" s="280">
        <v>701</v>
      </c>
      <c r="C269" s="145" t="s">
        <v>373</v>
      </c>
      <c r="D269" s="145" t="s">
        <v>404</v>
      </c>
      <c r="E269" s="217" t="s">
        <v>514</v>
      </c>
      <c r="F269" s="136"/>
      <c r="G269" s="150">
        <v>0</v>
      </c>
      <c r="H269" s="150">
        <v>0</v>
      </c>
      <c r="I269" s="150">
        <v>0</v>
      </c>
      <c r="J269" s="307"/>
      <c r="K269" s="271"/>
    </row>
    <row r="270" spans="1:11" s="306" customFormat="1" hidden="1" x14ac:dyDescent="0.2">
      <c r="A270" s="151" t="s">
        <v>479</v>
      </c>
      <c r="B270" s="273">
        <v>701</v>
      </c>
      <c r="C270" s="148" t="s">
        <v>373</v>
      </c>
      <c r="D270" s="148" t="s">
        <v>404</v>
      </c>
      <c r="E270" s="219" t="s">
        <v>518</v>
      </c>
      <c r="F270" s="136"/>
      <c r="G270" s="150">
        <v>0</v>
      </c>
      <c r="H270" s="150">
        <v>0</v>
      </c>
      <c r="I270" s="150">
        <v>0</v>
      </c>
      <c r="J270" s="307"/>
      <c r="K270" s="270"/>
    </row>
    <row r="271" spans="1:11" s="306" customFormat="1" ht="30" hidden="1" x14ac:dyDescent="0.2">
      <c r="A271" s="151" t="s">
        <v>643</v>
      </c>
      <c r="B271" s="273">
        <v>701</v>
      </c>
      <c r="C271" s="148" t="s">
        <v>373</v>
      </c>
      <c r="D271" s="148" t="s">
        <v>404</v>
      </c>
      <c r="E271" s="219" t="s">
        <v>644</v>
      </c>
      <c r="F271" s="136"/>
      <c r="G271" s="150">
        <v>0</v>
      </c>
      <c r="H271" s="150">
        <v>0</v>
      </c>
      <c r="I271" s="150">
        <v>0</v>
      </c>
      <c r="J271" s="307"/>
      <c r="K271" s="271"/>
    </row>
    <row r="272" spans="1:11" s="306" customFormat="1" ht="30" hidden="1" x14ac:dyDescent="0.2">
      <c r="A272" s="147" t="s">
        <v>357</v>
      </c>
      <c r="B272" s="272">
        <v>701</v>
      </c>
      <c r="C272" s="148" t="s">
        <v>373</v>
      </c>
      <c r="D272" s="148" t="s">
        <v>404</v>
      </c>
      <c r="E272" s="219" t="s">
        <v>644</v>
      </c>
      <c r="F272" s="136">
        <v>200</v>
      </c>
      <c r="G272" s="150"/>
      <c r="H272" s="150"/>
      <c r="I272" s="150"/>
      <c r="J272" s="307"/>
      <c r="K272" s="270"/>
    </row>
    <row r="273" spans="1:11" s="306" customFormat="1" ht="45" hidden="1" x14ac:dyDescent="0.2">
      <c r="A273" s="151" t="s">
        <v>639</v>
      </c>
      <c r="B273" s="273">
        <v>701</v>
      </c>
      <c r="C273" s="148" t="s">
        <v>373</v>
      </c>
      <c r="D273" s="148" t="s">
        <v>404</v>
      </c>
      <c r="E273" s="219" t="s">
        <v>640</v>
      </c>
      <c r="F273" s="136"/>
      <c r="G273" s="150">
        <v>0</v>
      </c>
      <c r="H273" s="150">
        <v>0</v>
      </c>
      <c r="I273" s="150">
        <v>0</v>
      </c>
      <c r="J273" s="307"/>
      <c r="K273" s="271"/>
    </row>
    <row r="274" spans="1:11" s="306" customFormat="1" ht="30" hidden="1" x14ac:dyDescent="0.2">
      <c r="A274" s="147" t="s">
        <v>357</v>
      </c>
      <c r="B274" s="272">
        <v>701</v>
      </c>
      <c r="C274" s="148" t="s">
        <v>373</v>
      </c>
      <c r="D274" s="148" t="s">
        <v>404</v>
      </c>
      <c r="E274" s="219" t="s">
        <v>640</v>
      </c>
      <c r="F274" s="136">
        <v>200</v>
      </c>
      <c r="G274" s="150"/>
      <c r="H274" s="150"/>
      <c r="I274" s="150"/>
      <c r="J274" s="307"/>
      <c r="K274" s="270"/>
    </row>
    <row r="275" spans="1:11" s="306" customFormat="1" ht="35.25" hidden="1" customHeight="1" x14ac:dyDescent="0.2">
      <c r="A275" s="147" t="s">
        <v>645</v>
      </c>
      <c r="B275" s="272">
        <v>701</v>
      </c>
      <c r="C275" s="148" t="s">
        <v>373</v>
      </c>
      <c r="D275" s="148" t="s">
        <v>404</v>
      </c>
      <c r="E275" s="219" t="s">
        <v>646</v>
      </c>
      <c r="F275" s="136"/>
      <c r="G275" s="150">
        <v>0</v>
      </c>
      <c r="H275" s="150">
        <v>0</v>
      </c>
      <c r="I275" s="150">
        <v>0</v>
      </c>
      <c r="J275" s="307"/>
      <c r="K275" s="271"/>
    </row>
    <row r="276" spans="1:11" s="306" customFormat="1" ht="35.25" hidden="1" customHeight="1" x14ac:dyDescent="0.2">
      <c r="A276" s="147" t="s">
        <v>357</v>
      </c>
      <c r="B276" s="272">
        <v>701</v>
      </c>
      <c r="C276" s="148" t="s">
        <v>373</v>
      </c>
      <c r="D276" s="148" t="s">
        <v>404</v>
      </c>
      <c r="E276" s="219" t="s">
        <v>646</v>
      </c>
      <c r="F276" s="136">
        <v>200</v>
      </c>
      <c r="G276" s="150"/>
      <c r="H276" s="150"/>
      <c r="I276" s="150"/>
      <c r="J276" s="307"/>
      <c r="K276" s="270"/>
    </row>
    <row r="277" spans="1:11" s="306" customFormat="1" ht="47.25" hidden="1" x14ac:dyDescent="0.25">
      <c r="A277" s="160" t="s">
        <v>519</v>
      </c>
      <c r="B277" s="280">
        <v>701</v>
      </c>
      <c r="C277" s="145" t="s">
        <v>373</v>
      </c>
      <c r="D277" s="145" t="s">
        <v>404</v>
      </c>
      <c r="E277" s="217" t="s">
        <v>520</v>
      </c>
      <c r="F277" s="138"/>
      <c r="G277" s="153">
        <v>0</v>
      </c>
      <c r="H277" s="153">
        <v>0</v>
      </c>
      <c r="I277" s="153">
        <v>0</v>
      </c>
      <c r="J277" s="307"/>
      <c r="K277" s="271"/>
    </row>
    <row r="278" spans="1:11" s="306" customFormat="1" hidden="1" x14ac:dyDescent="0.2">
      <c r="A278" s="230" t="s">
        <v>479</v>
      </c>
      <c r="B278" s="284">
        <v>701</v>
      </c>
      <c r="C278" s="148" t="s">
        <v>373</v>
      </c>
      <c r="D278" s="148" t="s">
        <v>404</v>
      </c>
      <c r="E278" s="148" t="s">
        <v>521</v>
      </c>
      <c r="F278" s="136"/>
      <c r="G278" s="150">
        <v>0</v>
      </c>
      <c r="H278" s="150">
        <v>0</v>
      </c>
      <c r="I278" s="150">
        <v>0</v>
      </c>
      <c r="J278" s="307"/>
      <c r="K278" s="270"/>
    </row>
    <row r="279" spans="1:11" s="306" customFormat="1" ht="30" hidden="1" x14ac:dyDescent="0.2">
      <c r="A279" s="230" t="s">
        <v>605</v>
      </c>
      <c r="B279" s="284">
        <v>701</v>
      </c>
      <c r="C279" s="148" t="s">
        <v>373</v>
      </c>
      <c r="D279" s="148" t="s">
        <v>404</v>
      </c>
      <c r="E279" s="148">
        <v>5240011600</v>
      </c>
      <c r="F279" s="136"/>
      <c r="G279" s="150">
        <v>0</v>
      </c>
      <c r="H279" s="150">
        <v>0</v>
      </c>
      <c r="I279" s="150">
        <v>0</v>
      </c>
      <c r="J279" s="307"/>
      <c r="K279" s="271"/>
    </row>
    <row r="280" spans="1:11" s="306" customFormat="1" ht="30" hidden="1" x14ac:dyDescent="0.2">
      <c r="A280" s="147" t="s">
        <v>357</v>
      </c>
      <c r="B280" s="272">
        <v>701</v>
      </c>
      <c r="C280" s="148" t="s">
        <v>373</v>
      </c>
      <c r="D280" s="148" t="s">
        <v>404</v>
      </c>
      <c r="E280" s="161">
        <v>5240011600</v>
      </c>
      <c r="F280" s="136">
        <v>200</v>
      </c>
      <c r="G280" s="150"/>
      <c r="H280" s="150"/>
      <c r="I280" s="150"/>
      <c r="J280" s="307"/>
      <c r="K280" s="270"/>
    </row>
    <row r="281" spans="1:11" s="306" customFormat="1" ht="31.5" hidden="1" x14ac:dyDescent="0.25">
      <c r="A281" s="144" t="s">
        <v>522</v>
      </c>
      <c r="B281" s="269">
        <v>701</v>
      </c>
      <c r="C281" s="145" t="s">
        <v>373</v>
      </c>
      <c r="D281" s="145" t="s">
        <v>404</v>
      </c>
      <c r="E281" s="145" t="s">
        <v>523</v>
      </c>
      <c r="F281" s="138"/>
      <c r="G281" s="153">
        <v>0</v>
      </c>
      <c r="H281" s="153">
        <v>0</v>
      </c>
      <c r="I281" s="153">
        <v>0</v>
      </c>
      <c r="J281" s="307"/>
      <c r="K281" s="271"/>
    </row>
    <row r="282" spans="1:11" s="306" customFormat="1" hidden="1" x14ac:dyDescent="0.2">
      <c r="A282" s="147" t="s">
        <v>479</v>
      </c>
      <c r="B282" s="272">
        <v>701</v>
      </c>
      <c r="C282" s="148" t="s">
        <v>373</v>
      </c>
      <c r="D282" s="148" t="s">
        <v>404</v>
      </c>
      <c r="E282" s="148" t="s">
        <v>524</v>
      </c>
      <c r="F282" s="136"/>
      <c r="G282" s="150">
        <v>0</v>
      </c>
      <c r="H282" s="150">
        <v>0</v>
      </c>
      <c r="I282" s="150">
        <v>0</v>
      </c>
      <c r="J282" s="307"/>
      <c r="K282" s="270"/>
    </row>
    <row r="283" spans="1:11" s="306" customFormat="1" ht="30" hidden="1" x14ac:dyDescent="0.2">
      <c r="A283" s="147" t="s">
        <v>361</v>
      </c>
      <c r="B283" s="272">
        <v>701</v>
      </c>
      <c r="C283" s="148" t="s">
        <v>373</v>
      </c>
      <c r="D283" s="148" t="s">
        <v>404</v>
      </c>
      <c r="E283" s="148">
        <v>5740022001</v>
      </c>
      <c r="F283" s="136"/>
      <c r="G283" s="150">
        <v>0</v>
      </c>
      <c r="H283" s="150">
        <v>0</v>
      </c>
      <c r="I283" s="150">
        <v>0</v>
      </c>
      <c r="J283" s="307"/>
      <c r="K283" s="271"/>
    </row>
    <row r="284" spans="1:11" s="306" customFormat="1" ht="30" hidden="1" x14ac:dyDescent="0.2">
      <c r="A284" s="147" t="s">
        <v>357</v>
      </c>
      <c r="B284" s="272">
        <v>701</v>
      </c>
      <c r="C284" s="148" t="s">
        <v>373</v>
      </c>
      <c r="D284" s="148" t="s">
        <v>404</v>
      </c>
      <c r="E284" s="161">
        <v>5740022001</v>
      </c>
      <c r="F284" s="136">
        <v>200</v>
      </c>
      <c r="G284" s="150"/>
      <c r="H284" s="150"/>
      <c r="I284" s="150"/>
      <c r="J284" s="307"/>
      <c r="K284" s="270"/>
    </row>
    <row r="285" spans="1:11" s="306" customFormat="1" ht="15.75" hidden="1" x14ac:dyDescent="0.25">
      <c r="A285" s="160" t="s">
        <v>504</v>
      </c>
      <c r="B285" s="280">
        <v>701</v>
      </c>
      <c r="C285" s="145" t="s">
        <v>373</v>
      </c>
      <c r="D285" s="145" t="s">
        <v>404</v>
      </c>
      <c r="E285" s="217" t="s">
        <v>505</v>
      </c>
      <c r="F285" s="138"/>
      <c r="G285" s="153">
        <v>0</v>
      </c>
      <c r="H285" s="153">
        <v>0</v>
      </c>
      <c r="I285" s="153">
        <v>0</v>
      </c>
      <c r="J285" s="307"/>
      <c r="K285" s="271"/>
    </row>
    <row r="286" spans="1:11" s="306" customFormat="1" hidden="1" x14ac:dyDescent="0.2">
      <c r="A286" s="227" t="s">
        <v>479</v>
      </c>
      <c r="B286" s="283">
        <v>701</v>
      </c>
      <c r="C286" s="148" t="s">
        <v>373</v>
      </c>
      <c r="D286" s="148" t="s">
        <v>404</v>
      </c>
      <c r="E286" s="219" t="s">
        <v>506</v>
      </c>
      <c r="F286" s="136"/>
      <c r="G286" s="150">
        <v>0</v>
      </c>
      <c r="H286" s="150">
        <v>0</v>
      </c>
      <c r="I286" s="150">
        <v>0</v>
      </c>
      <c r="J286" s="307"/>
      <c r="K286" s="270"/>
    </row>
    <row r="287" spans="1:11" s="306" customFormat="1" ht="30" hidden="1" x14ac:dyDescent="0.2">
      <c r="A287" s="227" t="s">
        <v>630</v>
      </c>
      <c r="B287" s="283">
        <v>701</v>
      </c>
      <c r="C287" s="148" t="s">
        <v>373</v>
      </c>
      <c r="D287" s="148" t="s">
        <v>404</v>
      </c>
      <c r="E287" s="219">
        <v>5840022001</v>
      </c>
      <c r="F287" s="136"/>
      <c r="G287" s="150">
        <v>0</v>
      </c>
      <c r="H287" s="150">
        <v>0</v>
      </c>
      <c r="I287" s="150">
        <v>0</v>
      </c>
      <c r="J287" s="307"/>
      <c r="K287" s="271"/>
    </row>
    <row r="288" spans="1:11" s="306" customFormat="1" ht="30" hidden="1" x14ac:dyDescent="0.2">
      <c r="A288" s="227" t="s">
        <v>357</v>
      </c>
      <c r="B288" s="283">
        <v>701</v>
      </c>
      <c r="C288" s="148" t="s">
        <v>373</v>
      </c>
      <c r="D288" s="148" t="s">
        <v>404</v>
      </c>
      <c r="E288" s="219">
        <v>5840022001</v>
      </c>
      <c r="F288" s="136">
        <v>200</v>
      </c>
      <c r="G288" s="150"/>
      <c r="H288" s="150"/>
      <c r="I288" s="150"/>
      <c r="J288" s="307"/>
      <c r="K288" s="270"/>
    </row>
    <row r="289" spans="1:14" s="306" customFormat="1" ht="45" hidden="1" x14ac:dyDescent="0.2">
      <c r="A289" s="227" t="s">
        <v>635</v>
      </c>
      <c r="B289" s="283">
        <v>701</v>
      </c>
      <c r="C289" s="148" t="s">
        <v>373</v>
      </c>
      <c r="D289" s="148" t="s">
        <v>404</v>
      </c>
      <c r="E289" s="219">
        <v>5840022002</v>
      </c>
      <c r="F289" s="136"/>
      <c r="G289" s="150">
        <v>0</v>
      </c>
      <c r="H289" s="150">
        <v>0</v>
      </c>
      <c r="I289" s="150">
        <v>0</v>
      </c>
      <c r="J289" s="307"/>
      <c r="K289" s="271"/>
    </row>
    <row r="290" spans="1:14" s="306" customFormat="1" ht="30" hidden="1" x14ac:dyDescent="0.2">
      <c r="A290" s="147" t="s">
        <v>357</v>
      </c>
      <c r="B290" s="272">
        <v>701</v>
      </c>
      <c r="C290" s="148" t="s">
        <v>373</v>
      </c>
      <c r="D290" s="148" t="s">
        <v>404</v>
      </c>
      <c r="E290" s="219">
        <v>5840022002</v>
      </c>
      <c r="F290" s="136">
        <v>200</v>
      </c>
      <c r="G290" s="150"/>
      <c r="H290" s="150"/>
      <c r="I290" s="150"/>
      <c r="J290" s="307"/>
      <c r="K290" s="270"/>
    </row>
    <row r="291" spans="1:14" s="306" customFormat="1" ht="30" hidden="1" x14ac:dyDescent="0.2">
      <c r="A291" s="151" t="s">
        <v>386</v>
      </c>
      <c r="B291" s="273">
        <v>701</v>
      </c>
      <c r="C291" s="148" t="s">
        <v>373</v>
      </c>
      <c r="D291" s="148" t="s">
        <v>404</v>
      </c>
      <c r="E291" s="219">
        <v>5840022002</v>
      </c>
      <c r="F291" s="136">
        <v>600</v>
      </c>
      <c r="G291" s="150"/>
      <c r="H291" s="150"/>
      <c r="I291" s="150"/>
      <c r="J291" s="307"/>
      <c r="K291" s="271"/>
    </row>
    <row r="292" spans="1:14" s="306" customFormat="1" ht="45" hidden="1" x14ac:dyDescent="0.2">
      <c r="A292" s="151" t="s">
        <v>641</v>
      </c>
      <c r="B292" s="273">
        <v>701</v>
      </c>
      <c r="C292" s="148" t="s">
        <v>373</v>
      </c>
      <c r="D292" s="148" t="s">
        <v>404</v>
      </c>
      <c r="E292" s="219" t="s">
        <v>642</v>
      </c>
      <c r="F292" s="136"/>
      <c r="G292" s="150">
        <v>0</v>
      </c>
      <c r="H292" s="150">
        <v>0</v>
      </c>
      <c r="I292" s="150">
        <v>0</v>
      </c>
      <c r="J292" s="307"/>
      <c r="K292" s="270"/>
      <c r="L292" s="311"/>
      <c r="M292" s="311"/>
      <c r="N292" s="311"/>
    </row>
    <row r="293" spans="1:14" s="306" customFormat="1" ht="30" hidden="1" x14ac:dyDescent="0.2">
      <c r="A293" s="151" t="s">
        <v>357</v>
      </c>
      <c r="B293" s="273">
        <v>701</v>
      </c>
      <c r="C293" s="148" t="s">
        <v>373</v>
      </c>
      <c r="D293" s="148" t="s">
        <v>404</v>
      </c>
      <c r="E293" s="219" t="s">
        <v>642</v>
      </c>
      <c r="F293" s="136">
        <v>200</v>
      </c>
      <c r="G293" s="150"/>
      <c r="H293" s="150"/>
      <c r="I293" s="150"/>
      <c r="J293" s="307"/>
      <c r="K293" s="271"/>
    </row>
    <row r="294" spans="1:14" s="306" customFormat="1" ht="30" hidden="1" x14ac:dyDescent="0.2">
      <c r="A294" s="151" t="s">
        <v>647</v>
      </c>
      <c r="B294" s="273">
        <v>701</v>
      </c>
      <c r="C294" s="148" t="s">
        <v>373</v>
      </c>
      <c r="D294" s="148" t="s">
        <v>404</v>
      </c>
      <c r="E294" s="219">
        <v>5840022000</v>
      </c>
      <c r="F294" s="136"/>
      <c r="G294" s="150">
        <v>0</v>
      </c>
      <c r="H294" s="150">
        <v>0</v>
      </c>
      <c r="I294" s="150">
        <v>0</v>
      </c>
      <c r="J294" s="307"/>
      <c r="K294" s="270"/>
    </row>
    <row r="295" spans="1:14" s="306" customFormat="1" ht="30" hidden="1" x14ac:dyDescent="0.2">
      <c r="A295" s="151" t="s">
        <v>357</v>
      </c>
      <c r="B295" s="273">
        <v>701</v>
      </c>
      <c r="C295" s="148" t="s">
        <v>373</v>
      </c>
      <c r="D295" s="148" t="s">
        <v>404</v>
      </c>
      <c r="E295" s="219" t="s">
        <v>648</v>
      </c>
      <c r="F295" s="136">
        <v>200</v>
      </c>
      <c r="G295" s="150"/>
      <c r="H295" s="150"/>
      <c r="I295" s="150"/>
      <c r="J295" s="307"/>
      <c r="K295" s="271"/>
    </row>
    <row r="296" spans="1:14" s="306" customFormat="1" ht="63" hidden="1" x14ac:dyDescent="0.25">
      <c r="A296" s="144" t="s">
        <v>481</v>
      </c>
      <c r="B296" s="269">
        <v>701</v>
      </c>
      <c r="C296" s="145" t="s">
        <v>373</v>
      </c>
      <c r="D296" s="145" t="s">
        <v>404</v>
      </c>
      <c r="E296" s="145" t="s">
        <v>482</v>
      </c>
      <c r="F296" s="138"/>
      <c r="G296" s="153">
        <v>0</v>
      </c>
      <c r="H296" s="153">
        <v>0</v>
      </c>
      <c r="I296" s="153">
        <v>0</v>
      </c>
      <c r="J296" s="307"/>
      <c r="K296" s="270"/>
    </row>
    <row r="297" spans="1:14" s="306" customFormat="1" hidden="1" x14ac:dyDescent="0.2">
      <c r="A297" s="147" t="s">
        <v>479</v>
      </c>
      <c r="B297" s="272">
        <v>701</v>
      </c>
      <c r="C297" s="148" t="s">
        <v>373</v>
      </c>
      <c r="D297" s="148" t="s">
        <v>404</v>
      </c>
      <c r="E297" s="148" t="s">
        <v>485</v>
      </c>
      <c r="F297" s="136"/>
      <c r="G297" s="150">
        <v>0</v>
      </c>
      <c r="H297" s="150">
        <v>0</v>
      </c>
      <c r="I297" s="150">
        <v>0</v>
      </c>
      <c r="J297" s="307"/>
      <c r="K297" s="271"/>
    </row>
    <row r="298" spans="1:14" s="306" customFormat="1" ht="30" hidden="1" x14ac:dyDescent="0.2">
      <c r="A298" s="147" t="s">
        <v>605</v>
      </c>
      <c r="B298" s="272">
        <v>701</v>
      </c>
      <c r="C298" s="148" t="s">
        <v>373</v>
      </c>
      <c r="D298" s="148" t="s">
        <v>404</v>
      </c>
      <c r="E298" s="148">
        <v>6740011600</v>
      </c>
      <c r="F298" s="136"/>
      <c r="G298" s="150">
        <v>0</v>
      </c>
      <c r="H298" s="150">
        <v>0</v>
      </c>
      <c r="I298" s="150">
        <v>0</v>
      </c>
      <c r="J298" s="307"/>
      <c r="K298" s="270"/>
    </row>
    <row r="299" spans="1:14" s="306" customFormat="1" ht="30" hidden="1" x14ac:dyDescent="0.2">
      <c r="A299" s="147" t="s">
        <v>357</v>
      </c>
      <c r="B299" s="272">
        <v>701</v>
      </c>
      <c r="C299" s="148" t="s">
        <v>373</v>
      </c>
      <c r="D299" s="148" t="s">
        <v>404</v>
      </c>
      <c r="E299" s="219">
        <v>6740011600</v>
      </c>
      <c r="F299" s="136">
        <v>200</v>
      </c>
      <c r="G299" s="150"/>
      <c r="H299" s="150"/>
      <c r="I299" s="150"/>
      <c r="J299" s="307"/>
      <c r="K299" s="271"/>
    </row>
    <row r="300" spans="1:14" s="306" customFormat="1" ht="31.5" hidden="1" x14ac:dyDescent="0.25">
      <c r="A300" s="144" t="s">
        <v>511</v>
      </c>
      <c r="B300" s="269">
        <v>701</v>
      </c>
      <c r="C300" s="145" t="s">
        <v>373</v>
      </c>
      <c r="D300" s="145" t="s">
        <v>404</v>
      </c>
      <c r="E300" s="145" t="s">
        <v>474</v>
      </c>
      <c r="F300" s="138"/>
      <c r="G300" s="153">
        <v>0</v>
      </c>
      <c r="H300" s="153">
        <v>0</v>
      </c>
      <c r="I300" s="153">
        <v>0</v>
      </c>
      <c r="J300" s="307"/>
      <c r="K300" s="270"/>
    </row>
    <row r="301" spans="1:14" s="306" customFormat="1" hidden="1" x14ac:dyDescent="0.2">
      <c r="A301" s="147" t="s">
        <v>479</v>
      </c>
      <c r="B301" s="272">
        <v>701</v>
      </c>
      <c r="C301" s="148" t="s">
        <v>373</v>
      </c>
      <c r="D301" s="148" t="s">
        <v>404</v>
      </c>
      <c r="E301" s="219" t="s">
        <v>480</v>
      </c>
      <c r="F301" s="136"/>
      <c r="G301" s="150">
        <v>0</v>
      </c>
      <c r="H301" s="150">
        <v>0</v>
      </c>
      <c r="I301" s="150">
        <v>0</v>
      </c>
      <c r="J301" s="307"/>
      <c r="K301" s="271"/>
    </row>
    <row r="302" spans="1:14" s="306" customFormat="1" ht="37.5" hidden="1" customHeight="1" x14ac:dyDescent="0.2">
      <c r="A302" s="147" t="s">
        <v>361</v>
      </c>
      <c r="B302" s="272">
        <v>701</v>
      </c>
      <c r="C302" s="148" t="s">
        <v>373</v>
      </c>
      <c r="D302" s="148" t="s">
        <v>404</v>
      </c>
      <c r="E302" s="219" t="s">
        <v>596</v>
      </c>
      <c r="F302" s="136"/>
      <c r="G302" s="150">
        <v>0</v>
      </c>
      <c r="H302" s="150">
        <v>0</v>
      </c>
      <c r="I302" s="150">
        <v>0</v>
      </c>
      <c r="J302" s="307"/>
      <c r="K302" s="270"/>
    </row>
    <row r="303" spans="1:14" s="306" customFormat="1" ht="30" hidden="1" x14ac:dyDescent="0.2">
      <c r="A303" s="147" t="s">
        <v>357</v>
      </c>
      <c r="B303" s="272">
        <v>701</v>
      </c>
      <c r="C303" s="148" t="s">
        <v>373</v>
      </c>
      <c r="D303" s="148" t="s">
        <v>404</v>
      </c>
      <c r="E303" s="161" t="s">
        <v>596</v>
      </c>
      <c r="F303" s="136">
        <v>200</v>
      </c>
      <c r="G303" s="150"/>
      <c r="H303" s="150"/>
      <c r="I303" s="150"/>
      <c r="J303" s="307"/>
      <c r="K303" s="271"/>
    </row>
    <row r="304" spans="1:14" s="306" customFormat="1" ht="15.75" hidden="1" x14ac:dyDescent="0.25">
      <c r="A304" s="144" t="s">
        <v>343</v>
      </c>
      <c r="B304" s="269">
        <v>701</v>
      </c>
      <c r="C304" s="145" t="s">
        <v>373</v>
      </c>
      <c r="D304" s="145" t="s">
        <v>404</v>
      </c>
      <c r="E304" s="162" t="s">
        <v>344</v>
      </c>
      <c r="F304" s="138"/>
      <c r="G304" s="153">
        <v>0</v>
      </c>
      <c r="H304" s="153">
        <v>0</v>
      </c>
      <c r="I304" s="153">
        <v>0</v>
      </c>
      <c r="J304" s="307"/>
      <c r="K304" s="270"/>
    </row>
    <row r="305" spans="1:11" s="306" customFormat="1" ht="30" hidden="1" x14ac:dyDescent="0.2">
      <c r="A305" s="147" t="s">
        <v>422</v>
      </c>
      <c r="B305" s="272">
        <v>701</v>
      </c>
      <c r="C305" s="148" t="s">
        <v>373</v>
      </c>
      <c r="D305" s="148" t="s">
        <v>404</v>
      </c>
      <c r="E305" s="136">
        <v>9910000000</v>
      </c>
      <c r="F305" s="136"/>
      <c r="G305" s="150">
        <v>0</v>
      </c>
      <c r="H305" s="150">
        <v>0</v>
      </c>
      <c r="I305" s="150">
        <v>0</v>
      </c>
      <c r="J305" s="307"/>
      <c r="K305" s="271"/>
    </row>
    <row r="306" spans="1:11" s="306" customFormat="1" ht="30" hidden="1" x14ac:dyDescent="0.2">
      <c r="A306" s="147" t="s">
        <v>364</v>
      </c>
      <c r="B306" s="272">
        <v>701</v>
      </c>
      <c r="C306" s="148" t="s">
        <v>373</v>
      </c>
      <c r="D306" s="148" t="s">
        <v>404</v>
      </c>
      <c r="E306" s="165" t="s">
        <v>365</v>
      </c>
      <c r="F306" s="312"/>
      <c r="G306" s="150">
        <v>0</v>
      </c>
      <c r="H306" s="150">
        <v>0</v>
      </c>
      <c r="I306" s="150">
        <v>0</v>
      </c>
      <c r="J306" s="307"/>
      <c r="K306" s="270"/>
    </row>
    <row r="307" spans="1:11" s="306" customFormat="1" ht="30" hidden="1" x14ac:dyDescent="0.2">
      <c r="A307" s="147" t="s">
        <v>357</v>
      </c>
      <c r="B307" s="272">
        <v>701</v>
      </c>
      <c r="C307" s="148" t="s">
        <v>373</v>
      </c>
      <c r="D307" s="148" t="s">
        <v>404</v>
      </c>
      <c r="E307" s="165" t="s">
        <v>365</v>
      </c>
      <c r="F307" s="312" t="s">
        <v>358</v>
      </c>
      <c r="G307" s="150">
        <v>0</v>
      </c>
      <c r="H307" s="150">
        <v>0</v>
      </c>
      <c r="I307" s="150">
        <v>0</v>
      </c>
      <c r="J307" s="307"/>
      <c r="K307" s="271"/>
    </row>
    <row r="308" spans="1:11" s="306" customFormat="1" ht="30" hidden="1" x14ac:dyDescent="0.2">
      <c r="A308" s="151" t="s">
        <v>355</v>
      </c>
      <c r="B308" s="273">
        <v>701</v>
      </c>
      <c r="C308" s="148" t="s">
        <v>373</v>
      </c>
      <c r="D308" s="148" t="s">
        <v>404</v>
      </c>
      <c r="E308" s="148" t="s">
        <v>356</v>
      </c>
      <c r="F308" s="312"/>
      <c r="G308" s="150">
        <v>0</v>
      </c>
      <c r="H308" s="150">
        <v>0</v>
      </c>
      <c r="I308" s="150">
        <v>0</v>
      </c>
      <c r="J308" s="307"/>
      <c r="K308" s="270"/>
    </row>
    <row r="309" spans="1:11" s="306" customFormat="1" ht="30" hidden="1" x14ac:dyDescent="0.2">
      <c r="A309" s="147" t="s">
        <v>357</v>
      </c>
      <c r="B309" s="272">
        <v>701</v>
      </c>
      <c r="C309" s="148" t="s">
        <v>373</v>
      </c>
      <c r="D309" s="148" t="s">
        <v>404</v>
      </c>
      <c r="E309" s="165" t="s">
        <v>356</v>
      </c>
      <c r="F309" s="312" t="s">
        <v>358</v>
      </c>
      <c r="G309" s="150">
        <v>0</v>
      </c>
      <c r="H309" s="150">
        <v>0</v>
      </c>
      <c r="I309" s="150">
        <v>0</v>
      </c>
      <c r="J309" s="307"/>
      <c r="K309" s="271"/>
    </row>
    <row r="310" spans="1:11" s="306" customFormat="1" ht="30" hidden="1" x14ac:dyDescent="0.2">
      <c r="A310" s="151" t="s">
        <v>361</v>
      </c>
      <c r="B310" s="273">
        <v>701</v>
      </c>
      <c r="C310" s="148" t="s">
        <v>373</v>
      </c>
      <c r="D310" s="148" t="s">
        <v>404</v>
      </c>
      <c r="E310" s="136">
        <v>9910022001</v>
      </c>
      <c r="F310" s="312"/>
      <c r="G310" s="150">
        <v>0</v>
      </c>
      <c r="H310" s="150">
        <v>0</v>
      </c>
      <c r="I310" s="150">
        <v>0</v>
      </c>
      <c r="J310" s="307"/>
      <c r="K310" s="270"/>
    </row>
    <row r="311" spans="1:11" s="306" customFormat="1" ht="30" hidden="1" x14ac:dyDescent="0.2">
      <c r="A311" s="147" t="s">
        <v>357</v>
      </c>
      <c r="B311" s="272">
        <v>701</v>
      </c>
      <c r="C311" s="148" t="s">
        <v>373</v>
      </c>
      <c r="D311" s="148" t="s">
        <v>404</v>
      </c>
      <c r="E311" s="165">
        <v>9910022001</v>
      </c>
      <c r="F311" s="312" t="s">
        <v>358</v>
      </c>
      <c r="G311" s="150">
        <v>0</v>
      </c>
      <c r="H311" s="150">
        <v>0</v>
      </c>
      <c r="I311" s="150">
        <v>0</v>
      </c>
      <c r="J311" s="307"/>
      <c r="K311" s="271"/>
    </row>
    <row r="312" spans="1:11" s="306" customFormat="1" ht="15.75" x14ac:dyDescent="0.25">
      <c r="A312" s="160" t="s">
        <v>525</v>
      </c>
      <c r="B312" s="280">
        <v>701</v>
      </c>
      <c r="C312" s="145" t="s">
        <v>373</v>
      </c>
      <c r="D312" s="145" t="s">
        <v>373</v>
      </c>
      <c r="E312" s="138"/>
      <c r="F312" s="138"/>
      <c r="G312" s="146">
        <v>43761758</v>
      </c>
      <c r="H312" s="146">
        <v>46392075</v>
      </c>
      <c r="I312" s="146">
        <v>47813391</v>
      </c>
      <c r="J312" s="307"/>
      <c r="K312" s="270"/>
    </row>
    <row r="313" spans="1:11" s="306" customFormat="1" ht="47.25" x14ac:dyDescent="0.25">
      <c r="A313" s="160" t="s">
        <v>519</v>
      </c>
      <c r="B313" s="280">
        <v>701</v>
      </c>
      <c r="C313" s="145" t="s">
        <v>373</v>
      </c>
      <c r="D313" s="145" t="s">
        <v>373</v>
      </c>
      <c r="E313" s="217" t="s">
        <v>520</v>
      </c>
      <c r="F313" s="138"/>
      <c r="G313" s="146">
        <v>43761758</v>
      </c>
      <c r="H313" s="146">
        <v>46392075</v>
      </c>
      <c r="I313" s="146">
        <v>47813391</v>
      </c>
      <c r="J313" s="307"/>
      <c r="K313" s="271"/>
    </row>
    <row r="314" spans="1:11" s="314" customFormat="1" x14ac:dyDescent="0.2">
      <c r="A314" s="151" t="s">
        <v>475</v>
      </c>
      <c r="B314" s="273">
        <v>701</v>
      </c>
      <c r="C314" s="148" t="s">
        <v>373</v>
      </c>
      <c r="D314" s="148" t="s">
        <v>373</v>
      </c>
      <c r="E314" s="219" t="s">
        <v>526</v>
      </c>
      <c r="F314" s="136"/>
      <c r="G314" s="149">
        <v>18199860</v>
      </c>
      <c r="H314" s="149">
        <v>21562846</v>
      </c>
      <c r="I314" s="149">
        <v>21766811</v>
      </c>
      <c r="J314" s="313"/>
      <c r="K314" s="270"/>
    </row>
    <row r="315" spans="1:11" s="314" customFormat="1" ht="45" x14ac:dyDescent="0.2">
      <c r="A315" s="151" t="s">
        <v>527</v>
      </c>
      <c r="B315" s="273">
        <v>701</v>
      </c>
      <c r="C315" s="148" t="s">
        <v>373</v>
      </c>
      <c r="D315" s="148" t="s">
        <v>373</v>
      </c>
      <c r="E315" s="219" t="s">
        <v>526</v>
      </c>
      <c r="F315" s="136"/>
      <c r="G315" s="149">
        <v>15979748</v>
      </c>
      <c r="H315" s="149">
        <v>19441130</v>
      </c>
      <c r="I315" s="149">
        <v>19560228</v>
      </c>
      <c r="J315" s="313"/>
      <c r="K315" s="271"/>
    </row>
    <row r="316" spans="1:11" s="314" customFormat="1" ht="30" x14ac:dyDescent="0.2">
      <c r="A316" s="151" t="s">
        <v>649</v>
      </c>
      <c r="B316" s="273">
        <v>701</v>
      </c>
      <c r="C316" s="148" t="s">
        <v>373</v>
      </c>
      <c r="D316" s="148" t="s">
        <v>373</v>
      </c>
      <c r="E316" s="219">
        <v>5230010001</v>
      </c>
      <c r="F316" s="136"/>
      <c r="G316" s="149">
        <v>11594852</v>
      </c>
      <c r="H316" s="149">
        <v>11699565</v>
      </c>
      <c r="I316" s="149">
        <v>11808466</v>
      </c>
      <c r="J316" s="313"/>
      <c r="K316" s="270"/>
    </row>
    <row r="317" spans="1:11" s="314" customFormat="1" ht="30" x14ac:dyDescent="0.2">
      <c r="A317" s="151" t="s">
        <v>357</v>
      </c>
      <c r="B317" s="273">
        <v>701</v>
      </c>
      <c r="C317" s="148" t="s">
        <v>373</v>
      </c>
      <c r="D317" s="148" t="s">
        <v>373</v>
      </c>
      <c r="E317" s="219">
        <v>5230010001</v>
      </c>
      <c r="F317" s="136">
        <v>200</v>
      </c>
      <c r="G317" s="149">
        <v>2617836</v>
      </c>
      <c r="H317" s="149">
        <v>2722549</v>
      </c>
      <c r="I317" s="149">
        <v>2831450</v>
      </c>
      <c r="J317" s="313"/>
      <c r="K317" s="271"/>
    </row>
    <row r="318" spans="1:11" s="314" customFormat="1" x14ac:dyDescent="0.2">
      <c r="A318" s="151" t="s">
        <v>366</v>
      </c>
      <c r="B318" s="273">
        <v>701</v>
      </c>
      <c r="C318" s="148" t="s">
        <v>373</v>
      </c>
      <c r="D318" s="148" t="s">
        <v>373</v>
      </c>
      <c r="E318" s="219">
        <v>5230010001</v>
      </c>
      <c r="F318" s="136">
        <v>300</v>
      </c>
      <c r="G318" s="149">
        <v>8977016</v>
      </c>
      <c r="H318" s="149">
        <v>8977016</v>
      </c>
      <c r="I318" s="149">
        <v>8977016</v>
      </c>
      <c r="J318" s="313"/>
      <c r="K318" s="270"/>
    </row>
    <row r="319" spans="1:11" s="314" customFormat="1" ht="60" x14ac:dyDescent="0.2">
      <c r="A319" s="151" t="s">
        <v>650</v>
      </c>
      <c r="B319" s="273">
        <v>701</v>
      </c>
      <c r="C319" s="148" t="s">
        <v>373</v>
      </c>
      <c r="D319" s="148" t="s">
        <v>373</v>
      </c>
      <c r="E319" s="219">
        <v>5230010050</v>
      </c>
      <c r="F319" s="136"/>
      <c r="G319" s="149">
        <v>464886</v>
      </c>
      <c r="H319" s="149">
        <v>483480</v>
      </c>
      <c r="I319" s="149">
        <v>502820</v>
      </c>
      <c r="J319" s="313"/>
      <c r="K319" s="271"/>
    </row>
    <row r="320" spans="1:11" s="314" customFormat="1" ht="30" x14ac:dyDescent="0.2">
      <c r="A320" s="151" t="s">
        <v>357</v>
      </c>
      <c r="B320" s="273">
        <v>701</v>
      </c>
      <c r="C320" s="148" t="s">
        <v>373</v>
      </c>
      <c r="D320" s="148" t="s">
        <v>373</v>
      </c>
      <c r="E320" s="219">
        <v>5230010050</v>
      </c>
      <c r="F320" s="136">
        <v>200</v>
      </c>
      <c r="G320" s="149">
        <v>464886</v>
      </c>
      <c r="H320" s="149">
        <v>483480</v>
      </c>
      <c r="I320" s="149">
        <v>502820</v>
      </c>
      <c r="J320" s="313"/>
      <c r="K320" s="270"/>
    </row>
    <row r="321" spans="1:11" s="314" customFormat="1" ht="30" x14ac:dyDescent="0.2">
      <c r="A321" s="151" t="s">
        <v>651</v>
      </c>
      <c r="B321" s="273">
        <v>701</v>
      </c>
      <c r="C321" s="148" t="s">
        <v>373</v>
      </c>
      <c r="D321" s="148" t="s">
        <v>373</v>
      </c>
      <c r="E321" s="219">
        <v>5230010060</v>
      </c>
      <c r="F321" s="136"/>
      <c r="G321" s="149">
        <v>2000000</v>
      </c>
      <c r="H321" s="149">
        <v>4973326</v>
      </c>
      <c r="I321" s="149">
        <v>5172260</v>
      </c>
      <c r="J321" s="313"/>
      <c r="K321" s="271"/>
    </row>
    <row r="322" spans="1:11" s="314" customFormat="1" x14ac:dyDescent="0.2">
      <c r="A322" s="151" t="s">
        <v>366</v>
      </c>
      <c r="B322" s="273">
        <v>701</v>
      </c>
      <c r="C322" s="148" t="s">
        <v>373</v>
      </c>
      <c r="D322" s="148" t="s">
        <v>373</v>
      </c>
      <c r="E322" s="219">
        <v>5230010060</v>
      </c>
      <c r="F322" s="136">
        <v>300</v>
      </c>
      <c r="G322" s="149">
        <v>2000000</v>
      </c>
      <c r="H322" s="149">
        <v>4973326</v>
      </c>
      <c r="I322" s="149">
        <v>5172260</v>
      </c>
      <c r="J322" s="313"/>
      <c r="K322" s="270"/>
    </row>
    <row r="323" spans="1:11" s="314" customFormat="1" x14ac:dyDescent="0.2">
      <c r="A323" s="151" t="s">
        <v>652</v>
      </c>
      <c r="B323" s="273">
        <v>701</v>
      </c>
      <c r="C323" s="148" t="s">
        <v>373</v>
      </c>
      <c r="D323" s="148" t="s">
        <v>373</v>
      </c>
      <c r="E323" s="219">
        <v>5230010070</v>
      </c>
      <c r="F323" s="136"/>
      <c r="G323" s="149">
        <v>1716116</v>
      </c>
      <c r="H323" s="149">
        <v>1784759</v>
      </c>
      <c r="I323" s="149">
        <v>1856150</v>
      </c>
      <c r="J323" s="313"/>
      <c r="K323" s="271"/>
    </row>
    <row r="324" spans="1:11" s="314" customFormat="1" ht="75" x14ac:dyDescent="0.2">
      <c r="A324" s="151" t="s">
        <v>349</v>
      </c>
      <c r="B324" s="273">
        <v>701</v>
      </c>
      <c r="C324" s="148" t="s">
        <v>373</v>
      </c>
      <c r="D324" s="148" t="s">
        <v>373</v>
      </c>
      <c r="E324" s="219">
        <v>5230010070</v>
      </c>
      <c r="F324" s="136">
        <v>100</v>
      </c>
      <c r="G324" s="149">
        <v>1137982</v>
      </c>
      <c r="H324" s="149">
        <v>1183500</v>
      </c>
      <c r="I324" s="149">
        <v>1230840</v>
      </c>
      <c r="J324" s="313"/>
      <c r="K324" s="270"/>
    </row>
    <row r="325" spans="1:11" s="314" customFormat="1" ht="30" x14ac:dyDescent="0.2">
      <c r="A325" s="151" t="s">
        <v>357</v>
      </c>
      <c r="B325" s="273">
        <v>701</v>
      </c>
      <c r="C325" s="148" t="s">
        <v>373</v>
      </c>
      <c r="D325" s="148" t="s">
        <v>373</v>
      </c>
      <c r="E325" s="219">
        <v>5230010070</v>
      </c>
      <c r="F325" s="136">
        <v>200</v>
      </c>
      <c r="G325" s="149">
        <v>578134</v>
      </c>
      <c r="H325" s="149">
        <v>601259</v>
      </c>
      <c r="I325" s="149">
        <v>625310</v>
      </c>
      <c r="J325" s="313"/>
      <c r="K325" s="271"/>
    </row>
    <row r="326" spans="1:11" s="314" customFormat="1" ht="45" x14ac:dyDescent="0.2">
      <c r="A326" s="151" t="s">
        <v>653</v>
      </c>
      <c r="B326" s="273">
        <v>701</v>
      </c>
      <c r="C326" s="148" t="s">
        <v>373</v>
      </c>
      <c r="D326" s="148" t="s">
        <v>373</v>
      </c>
      <c r="E326" s="219">
        <v>5230010080</v>
      </c>
      <c r="F326" s="136"/>
      <c r="G326" s="149">
        <v>203894</v>
      </c>
      <c r="H326" s="149">
        <v>500000</v>
      </c>
      <c r="I326" s="149">
        <v>220532</v>
      </c>
      <c r="J326" s="313"/>
      <c r="K326" s="270"/>
    </row>
    <row r="327" spans="1:11" s="314" customFormat="1" ht="30" x14ac:dyDescent="0.2">
      <c r="A327" s="147" t="s">
        <v>357</v>
      </c>
      <c r="B327" s="272">
        <v>701</v>
      </c>
      <c r="C327" s="148" t="s">
        <v>373</v>
      </c>
      <c r="D327" s="148" t="s">
        <v>373</v>
      </c>
      <c r="E327" s="219">
        <v>5230010080</v>
      </c>
      <c r="F327" s="136">
        <v>200</v>
      </c>
      <c r="G327" s="158">
        <v>203894</v>
      </c>
      <c r="H327" s="158">
        <v>500000</v>
      </c>
      <c r="I327" s="158">
        <v>220532</v>
      </c>
      <c r="J327" s="313"/>
      <c r="K327" s="271"/>
    </row>
    <row r="328" spans="1:11" s="314" customFormat="1" ht="30" x14ac:dyDescent="0.2">
      <c r="A328" s="151" t="s">
        <v>528</v>
      </c>
      <c r="B328" s="273">
        <v>701</v>
      </c>
      <c r="C328" s="148" t="s">
        <v>373</v>
      </c>
      <c r="D328" s="148" t="s">
        <v>373</v>
      </c>
      <c r="E328" s="219" t="s">
        <v>526</v>
      </c>
      <c r="F328" s="136"/>
      <c r="G328" s="149">
        <v>904962</v>
      </c>
      <c r="H328" s="149">
        <v>941160</v>
      </c>
      <c r="I328" s="149">
        <v>978806</v>
      </c>
      <c r="J328" s="313"/>
      <c r="K328" s="270"/>
    </row>
    <row r="329" spans="1:11" s="314" customFormat="1" x14ac:dyDescent="0.2">
      <c r="A329" s="151" t="s">
        <v>654</v>
      </c>
      <c r="B329" s="273">
        <v>701</v>
      </c>
      <c r="C329" s="148" t="s">
        <v>373</v>
      </c>
      <c r="D329" s="148" t="s">
        <v>373</v>
      </c>
      <c r="E329" s="219" t="s">
        <v>655</v>
      </c>
      <c r="F329" s="136"/>
      <c r="G329" s="149">
        <v>904962</v>
      </c>
      <c r="H329" s="149">
        <v>941160</v>
      </c>
      <c r="I329" s="149">
        <v>978806</v>
      </c>
      <c r="J329" s="313"/>
      <c r="K329" s="271"/>
    </row>
    <row r="330" spans="1:11" s="314" customFormat="1" ht="30" x14ac:dyDescent="0.2">
      <c r="A330" s="147" t="s">
        <v>357</v>
      </c>
      <c r="B330" s="272">
        <v>701</v>
      </c>
      <c r="C330" s="148" t="s">
        <v>373</v>
      </c>
      <c r="D330" s="148" t="s">
        <v>373</v>
      </c>
      <c r="E330" s="219" t="s">
        <v>655</v>
      </c>
      <c r="F330" s="136">
        <v>200</v>
      </c>
      <c r="G330" s="149">
        <v>294627</v>
      </c>
      <c r="H330" s="149">
        <v>306412</v>
      </c>
      <c r="I330" s="149">
        <v>318668</v>
      </c>
      <c r="J330" s="313"/>
      <c r="K330" s="270"/>
    </row>
    <row r="331" spans="1:11" s="314" customFormat="1" x14ac:dyDescent="0.2">
      <c r="A331" s="151" t="s">
        <v>366</v>
      </c>
      <c r="B331" s="273">
        <v>701</v>
      </c>
      <c r="C331" s="148" t="s">
        <v>373</v>
      </c>
      <c r="D331" s="148" t="s">
        <v>373</v>
      </c>
      <c r="E331" s="219" t="s">
        <v>655</v>
      </c>
      <c r="F331" s="136">
        <v>300</v>
      </c>
      <c r="G331" s="149">
        <v>610335</v>
      </c>
      <c r="H331" s="149">
        <v>634748</v>
      </c>
      <c r="I331" s="149">
        <v>660138</v>
      </c>
      <c r="J331" s="313"/>
      <c r="K331" s="271"/>
    </row>
    <row r="332" spans="1:11" s="314" customFormat="1" ht="30" x14ac:dyDescent="0.2">
      <c r="A332" s="151" t="s">
        <v>529</v>
      </c>
      <c r="B332" s="273">
        <v>701</v>
      </c>
      <c r="C332" s="148" t="s">
        <v>373</v>
      </c>
      <c r="D332" s="148" t="s">
        <v>373</v>
      </c>
      <c r="E332" s="219" t="s">
        <v>526</v>
      </c>
      <c r="F332" s="285"/>
      <c r="G332" s="149">
        <v>1315150</v>
      </c>
      <c r="H332" s="149">
        <v>1180556</v>
      </c>
      <c r="I332" s="149">
        <v>1227777</v>
      </c>
      <c r="J332" s="313"/>
      <c r="K332" s="270"/>
    </row>
    <row r="333" spans="1:11" s="314" customFormat="1" x14ac:dyDescent="0.2">
      <c r="A333" s="151" t="s">
        <v>656</v>
      </c>
      <c r="B333" s="273">
        <v>701</v>
      </c>
      <c r="C333" s="148" t="s">
        <v>373</v>
      </c>
      <c r="D333" s="148" t="s">
        <v>373</v>
      </c>
      <c r="E333" s="219">
        <v>5230010030</v>
      </c>
      <c r="F333" s="285"/>
      <c r="G333" s="149">
        <v>1315150</v>
      </c>
      <c r="H333" s="149">
        <v>1180556</v>
      </c>
      <c r="I333" s="149">
        <v>1227777</v>
      </c>
      <c r="J333" s="313"/>
      <c r="K333" s="271"/>
    </row>
    <row r="334" spans="1:11" s="314" customFormat="1" ht="30" x14ac:dyDescent="0.2">
      <c r="A334" s="151" t="s">
        <v>357</v>
      </c>
      <c r="B334" s="273">
        <v>701</v>
      </c>
      <c r="C334" s="148" t="s">
        <v>373</v>
      </c>
      <c r="D334" s="148" t="s">
        <v>373</v>
      </c>
      <c r="E334" s="219">
        <v>5230010030</v>
      </c>
      <c r="F334" s="136">
        <v>200</v>
      </c>
      <c r="G334" s="149">
        <v>1315150</v>
      </c>
      <c r="H334" s="149">
        <v>1180556</v>
      </c>
      <c r="I334" s="149">
        <v>1227777</v>
      </c>
      <c r="J334" s="313"/>
      <c r="K334" s="270"/>
    </row>
    <row r="335" spans="1:11" s="314" customFormat="1" x14ac:dyDescent="0.2">
      <c r="A335" s="230" t="s">
        <v>479</v>
      </c>
      <c r="B335" s="284">
        <v>701</v>
      </c>
      <c r="C335" s="148" t="s">
        <v>373</v>
      </c>
      <c r="D335" s="148" t="s">
        <v>373</v>
      </c>
      <c r="E335" s="148" t="s">
        <v>521</v>
      </c>
      <c r="F335" s="148"/>
      <c r="G335" s="149">
        <v>25561898</v>
      </c>
      <c r="H335" s="149">
        <v>24829229</v>
      </c>
      <c r="I335" s="149">
        <v>26046580</v>
      </c>
      <c r="J335" s="315"/>
      <c r="K335" s="271"/>
    </row>
    <row r="336" spans="1:11" s="314" customFormat="1" ht="30" x14ac:dyDescent="0.2">
      <c r="A336" s="230" t="s">
        <v>605</v>
      </c>
      <c r="B336" s="284">
        <v>701</v>
      </c>
      <c r="C336" s="148" t="s">
        <v>373</v>
      </c>
      <c r="D336" s="148" t="s">
        <v>373</v>
      </c>
      <c r="E336" s="148">
        <v>5240011600</v>
      </c>
      <c r="F336" s="148"/>
      <c r="G336" s="149">
        <v>25561898</v>
      </c>
      <c r="H336" s="149">
        <v>24829229</v>
      </c>
      <c r="I336" s="149">
        <v>26046580</v>
      </c>
      <c r="J336" s="315"/>
      <c r="K336" s="270"/>
    </row>
    <row r="337" spans="1:11" s="314" customFormat="1" ht="75" x14ac:dyDescent="0.2">
      <c r="A337" s="151" t="s">
        <v>349</v>
      </c>
      <c r="B337" s="273">
        <v>701</v>
      </c>
      <c r="C337" s="148" t="s">
        <v>373</v>
      </c>
      <c r="D337" s="148" t="s">
        <v>373</v>
      </c>
      <c r="E337" s="148">
        <v>5240011600</v>
      </c>
      <c r="F337" s="148" t="s">
        <v>350</v>
      </c>
      <c r="G337" s="149">
        <v>24404858</v>
      </c>
      <c r="H337" s="149">
        <v>23625908</v>
      </c>
      <c r="I337" s="149">
        <v>24795127</v>
      </c>
      <c r="J337" s="315"/>
      <c r="K337" s="271"/>
    </row>
    <row r="338" spans="1:11" s="314" customFormat="1" ht="30" x14ac:dyDescent="0.2">
      <c r="A338" s="147" t="s">
        <v>357</v>
      </c>
      <c r="B338" s="272">
        <v>701</v>
      </c>
      <c r="C338" s="148" t="s">
        <v>373</v>
      </c>
      <c r="D338" s="148" t="s">
        <v>373</v>
      </c>
      <c r="E338" s="148">
        <v>5240011600</v>
      </c>
      <c r="F338" s="148" t="s">
        <v>358</v>
      </c>
      <c r="G338" s="149">
        <v>1157040</v>
      </c>
      <c r="H338" s="149">
        <v>1203321</v>
      </c>
      <c r="I338" s="149">
        <v>1251453</v>
      </c>
      <c r="J338" s="315"/>
      <c r="K338" s="270"/>
    </row>
    <row r="339" spans="1:11" s="306" customFormat="1" ht="15.75" x14ac:dyDescent="0.25">
      <c r="A339" s="234" t="s">
        <v>423</v>
      </c>
      <c r="B339" s="286">
        <v>701</v>
      </c>
      <c r="C339" s="235" t="s">
        <v>373</v>
      </c>
      <c r="D339" s="235" t="s">
        <v>424</v>
      </c>
      <c r="E339" s="236"/>
      <c r="F339" s="236"/>
      <c r="G339" s="237">
        <v>148365879.80000001</v>
      </c>
      <c r="H339" s="237">
        <v>153249583.19999999</v>
      </c>
      <c r="I339" s="146">
        <v>154480917.69999999</v>
      </c>
      <c r="J339" s="307"/>
      <c r="K339" s="271"/>
    </row>
    <row r="340" spans="1:11" s="306" customFormat="1" ht="15.75" x14ac:dyDescent="0.25">
      <c r="A340" s="160" t="s">
        <v>504</v>
      </c>
      <c r="B340" s="280">
        <v>701</v>
      </c>
      <c r="C340" s="145" t="s">
        <v>373</v>
      </c>
      <c r="D340" s="145" t="s">
        <v>424</v>
      </c>
      <c r="E340" s="217" t="s">
        <v>505</v>
      </c>
      <c r="F340" s="138"/>
      <c r="G340" s="146">
        <v>148365879.80000001</v>
      </c>
      <c r="H340" s="146">
        <v>153249583.19999999</v>
      </c>
      <c r="I340" s="146">
        <v>154480917.69999999</v>
      </c>
      <c r="J340" s="307"/>
      <c r="K340" s="270"/>
    </row>
    <row r="341" spans="1:11" s="303" customFormat="1" x14ac:dyDescent="0.2">
      <c r="A341" s="151" t="s">
        <v>475</v>
      </c>
      <c r="B341" s="273">
        <v>701</v>
      </c>
      <c r="C341" s="148" t="s">
        <v>373</v>
      </c>
      <c r="D341" s="148" t="s">
        <v>424</v>
      </c>
      <c r="E341" s="219" t="s">
        <v>530</v>
      </c>
      <c r="F341" s="136"/>
      <c r="G341" s="149">
        <v>58693278.859999999</v>
      </c>
      <c r="H341" s="149">
        <v>61522807.950000003</v>
      </c>
      <c r="I341" s="149">
        <v>62380215.32</v>
      </c>
      <c r="J341" s="302"/>
      <c r="K341" s="271"/>
    </row>
    <row r="342" spans="1:11" s="303" customFormat="1" ht="30" x14ac:dyDescent="0.2">
      <c r="A342" s="151" t="s">
        <v>531</v>
      </c>
      <c r="B342" s="273">
        <v>701</v>
      </c>
      <c r="C342" s="148" t="s">
        <v>373</v>
      </c>
      <c r="D342" s="148" t="s">
        <v>424</v>
      </c>
      <c r="E342" s="219" t="s">
        <v>530</v>
      </c>
      <c r="F342" s="136"/>
      <c r="G342" s="149">
        <v>2028735.63</v>
      </c>
      <c r="H342" s="149">
        <v>2629885.06</v>
      </c>
      <c r="I342" s="149">
        <v>2735080.46</v>
      </c>
      <c r="J342" s="302"/>
      <c r="K342" s="270"/>
    </row>
    <row r="343" spans="1:11" s="303" customFormat="1" x14ac:dyDescent="0.2">
      <c r="A343" s="151" t="s">
        <v>657</v>
      </c>
      <c r="B343" s="273">
        <v>701</v>
      </c>
      <c r="C343" s="148" t="s">
        <v>373</v>
      </c>
      <c r="D343" s="148" t="s">
        <v>424</v>
      </c>
      <c r="E343" s="219">
        <v>5830010012</v>
      </c>
      <c r="F343" s="136"/>
      <c r="G343" s="149">
        <v>2028735.63</v>
      </c>
      <c r="H343" s="149">
        <v>2629885.06</v>
      </c>
      <c r="I343" s="149">
        <v>2735080.46</v>
      </c>
      <c r="J343" s="302"/>
      <c r="K343" s="271"/>
    </row>
    <row r="344" spans="1:11" s="306" customFormat="1" x14ac:dyDescent="0.2">
      <c r="A344" s="151" t="s">
        <v>366</v>
      </c>
      <c r="B344" s="273">
        <v>701</v>
      </c>
      <c r="C344" s="148" t="s">
        <v>373</v>
      </c>
      <c r="D344" s="148" t="s">
        <v>424</v>
      </c>
      <c r="E344" s="219">
        <v>5830010012</v>
      </c>
      <c r="F344" s="136">
        <v>300</v>
      </c>
      <c r="G344" s="149">
        <v>2028735.63</v>
      </c>
      <c r="H344" s="149">
        <v>2629885.06</v>
      </c>
      <c r="I344" s="149">
        <v>2735080.46</v>
      </c>
      <c r="J344" s="307"/>
      <c r="K344" s="270"/>
    </row>
    <row r="345" spans="1:11" s="306" customFormat="1" ht="30" x14ac:dyDescent="0.2">
      <c r="A345" s="151" t="s">
        <v>532</v>
      </c>
      <c r="B345" s="273">
        <v>701</v>
      </c>
      <c r="C345" s="148" t="s">
        <v>373</v>
      </c>
      <c r="D345" s="148" t="s">
        <v>424</v>
      </c>
      <c r="E345" s="219" t="s">
        <v>530</v>
      </c>
      <c r="F345" s="136"/>
      <c r="G345" s="149">
        <v>52319716.780000001</v>
      </c>
      <c r="H345" s="149">
        <v>53022303.380000003</v>
      </c>
      <c r="I345" s="149">
        <v>53539690.57</v>
      </c>
      <c r="J345" s="307"/>
      <c r="K345" s="271"/>
    </row>
    <row r="346" spans="1:11" s="306" customFormat="1" ht="45" x14ac:dyDescent="0.2">
      <c r="A346" s="151" t="s">
        <v>658</v>
      </c>
      <c r="B346" s="273">
        <v>701</v>
      </c>
      <c r="C346" s="148" t="s">
        <v>373</v>
      </c>
      <c r="D346" s="148" t="s">
        <v>424</v>
      </c>
      <c r="E346" s="219" t="s">
        <v>659</v>
      </c>
      <c r="F346" s="136"/>
      <c r="G346" s="149">
        <v>52319716.780000001</v>
      </c>
      <c r="H346" s="149">
        <v>53022303.380000003</v>
      </c>
      <c r="I346" s="149">
        <v>53539690.57</v>
      </c>
      <c r="J346" s="307"/>
      <c r="K346" s="270"/>
    </row>
    <row r="347" spans="1:11" s="306" customFormat="1" ht="30" x14ac:dyDescent="0.2">
      <c r="A347" s="151" t="s">
        <v>386</v>
      </c>
      <c r="B347" s="273">
        <v>701</v>
      </c>
      <c r="C347" s="148" t="s">
        <v>373</v>
      </c>
      <c r="D347" s="148" t="s">
        <v>424</v>
      </c>
      <c r="E347" s="219" t="s">
        <v>659</v>
      </c>
      <c r="F347" s="136">
        <v>600</v>
      </c>
      <c r="G347" s="301">
        <v>15319716.780000001</v>
      </c>
      <c r="H347" s="301">
        <v>13022303.380000001</v>
      </c>
      <c r="I347" s="301">
        <v>13539690.57</v>
      </c>
      <c r="J347" s="307"/>
      <c r="K347" s="271"/>
    </row>
    <row r="348" spans="1:11" s="306" customFormat="1" x14ac:dyDescent="0.2">
      <c r="A348" s="151" t="s">
        <v>359</v>
      </c>
      <c r="B348" s="273">
        <v>701</v>
      </c>
      <c r="C348" s="148" t="s">
        <v>373</v>
      </c>
      <c r="D348" s="148" t="s">
        <v>424</v>
      </c>
      <c r="E348" s="219" t="s">
        <v>659</v>
      </c>
      <c r="F348" s="136">
        <v>800</v>
      </c>
      <c r="G348" s="301">
        <v>37000000</v>
      </c>
      <c r="H348" s="301">
        <v>40000000</v>
      </c>
      <c r="I348" s="301">
        <v>40000000</v>
      </c>
      <c r="J348" s="307"/>
      <c r="K348" s="270"/>
    </row>
    <row r="349" spans="1:11" s="306" customFormat="1" ht="30" x14ac:dyDescent="0.2">
      <c r="A349" s="151" t="s">
        <v>533</v>
      </c>
      <c r="B349" s="273">
        <v>701</v>
      </c>
      <c r="C349" s="148" t="s">
        <v>373</v>
      </c>
      <c r="D349" s="148" t="s">
        <v>424</v>
      </c>
      <c r="E349" s="219" t="s">
        <v>530</v>
      </c>
      <c r="F349" s="136"/>
      <c r="G349" s="149">
        <v>3489654.05</v>
      </c>
      <c r="H349" s="149">
        <v>4669240.21</v>
      </c>
      <c r="I349" s="149">
        <v>4856009.82</v>
      </c>
      <c r="J349" s="307"/>
      <c r="K349" s="271"/>
    </row>
    <row r="350" spans="1:11" s="306" customFormat="1" x14ac:dyDescent="0.2">
      <c r="A350" s="151" t="s">
        <v>660</v>
      </c>
      <c r="B350" s="273">
        <v>701</v>
      </c>
      <c r="C350" s="148" t="s">
        <v>373</v>
      </c>
      <c r="D350" s="148" t="s">
        <v>424</v>
      </c>
      <c r="E350" s="219" t="s">
        <v>661</v>
      </c>
      <c r="F350" s="136"/>
      <c r="G350" s="149">
        <v>3489654.05</v>
      </c>
      <c r="H350" s="149">
        <v>4669240.21</v>
      </c>
      <c r="I350" s="149">
        <v>4856009.82</v>
      </c>
      <c r="J350" s="307"/>
      <c r="K350" s="270"/>
    </row>
    <row r="351" spans="1:11" s="306" customFormat="1" x14ac:dyDescent="0.2">
      <c r="A351" s="151" t="s">
        <v>366</v>
      </c>
      <c r="B351" s="273">
        <v>701</v>
      </c>
      <c r="C351" s="148" t="s">
        <v>373</v>
      </c>
      <c r="D351" s="148" t="s">
        <v>424</v>
      </c>
      <c r="E351" s="219" t="s">
        <v>661</v>
      </c>
      <c r="F351" s="136">
        <v>300</v>
      </c>
      <c r="G351" s="149">
        <v>3489654.05</v>
      </c>
      <c r="H351" s="149">
        <v>4669240.21</v>
      </c>
      <c r="I351" s="149">
        <v>4856009.82</v>
      </c>
      <c r="J351" s="307"/>
      <c r="K351" s="271"/>
    </row>
    <row r="352" spans="1:11" s="306" customFormat="1" ht="30" x14ac:dyDescent="0.2">
      <c r="A352" s="151" t="s">
        <v>534</v>
      </c>
      <c r="B352" s="273">
        <v>701</v>
      </c>
      <c r="C352" s="148" t="s">
        <v>373</v>
      </c>
      <c r="D352" s="148" t="s">
        <v>424</v>
      </c>
      <c r="E352" s="219" t="s">
        <v>530</v>
      </c>
      <c r="F352" s="136"/>
      <c r="G352" s="149">
        <v>855172.39999999991</v>
      </c>
      <c r="H352" s="149">
        <v>1201379.3</v>
      </c>
      <c r="I352" s="149">
        <v>1249434.47</v>
      </c>
      <c r="J352" s="307"/>
      <c r="K352" s="270"/>
    </row>
    <row r="353" spans="1:13" s="306" customFormat="1" x14ac:dyDescent="0.2">
      <c r="A353" s="151" t="s">
        <v>662</v>
      </c>
      <c r="B353" s="273">
        <v>701</v>
      </c>
      <c r="C353" s="148" t="s">
        <v>373</v>
      </c>
      <c r="D353" s="148" t="s">
        <v>424</v>
      </c>
      <c r="E353" s="219" t="s">
        <v>663</v>
      </c>
      <c r="F353" s="136"/>
      <c r="G353" s="149">
        <v>855172.39999999991</v>
      </c>
      <c r="H353" s="149">
        <v>1201379.3</v>
      </c>
      <c r="I353" s="149">
        <v>1249434.47</v>
      </c>
      <c r="J353" s="307"/>
      <c r="K353" s="271"/>
    </row>
    <row r="354" spans="1:13" s="306" customFormat="1" x14ac:dyDescent="0.2">
      <c r="A354" s="151" t="s">
        <v>366</v>
      </c>
      <c r="B354" s="273">
        <v>701</v>
      </c>
      <c r="C354" s="148" t="s">
        <v>373</v>
      </c>
      <c r="D354" s="148" t="s">
        <v>424</v>
      </c>
      <c r="E354" s="219" t="s">
        <v>663</v>
      </c>
      <c r="F354" s="136">
        <v>300</v>
      </c>
      <c r="G354" s="149">
        <v>855172.39999999991</v>
      </c>
      <c r="H354" s="149">
        <v>1201379.3</v>
      </c>
      <c r="I354" s="149">
        <v>1249434.47</v>
      </c>
      <c r="J354" s="307"/>
      <c r="K354" s="270"/>
    </row>
    <row r="355" spans="1:13" s="303" customFormat="1" x14ac:dyDescent="0.2">
      <c r="A355" s="227" t="s">
        <v>479</v>
      </c>
      <c r="B355" s="283">
        <v>701</v>
      </c>
      <c r="C355" s="148" t="s">
        <v>373</v>
      </c>
      <c r="D355" s="148" t="s">
        <v>424</v>
      </c>
      <c r="E355" s="219" t="s">
        <v>506</v>
      </c>
      <c r="F355" s="136"/>
      <c r="G355" s="149">
        <v>89672600.939999998</v>
      </c>
      <c r="H355" s="149">
        <v>91726775.25</v>
      </c>
      <c r="I355" s="149">
        <v>92100702.379999995</v>
      </c>
      <c r="J355" s="302"/>
      <c r="K355" s="271"/>
    </row>
    <row r="356" spans="1:13" s="303" customFormat="1" ht="30" x14ac:dyDescent="0.2">
      <c r="A356" s="227" t="s">
        <v>647</v>
      </c>
      <c r="B356" s="283">
        <v>701</v>
      </c>
      <c r="C356" s="148" t="s">
        <v>373</v>
      </c>
      <c r="D356" s="148" t="s">
        <v>424</v>
      </c>
      <c r="E356" s="219">
        <v>5840022000</v>
      </c>
      <c r="F356" s="136"/>
      <c r="G356" s="149">
        <v>76393979.939999998</v>
      </c>
      <c r="H356" s="149">
        <v>77917009.409999996</v>
      </c>
      <c r="I356" s="149">
        <v>77738545.909999996</v>
      </c>
      <c r="J356" s="302"/>
      <c r="K356" s="270"/>
    </row>
    <row r="357" spans="1:13" s="306" customFormat="1" ht="75" x14ac:dyDescent="0.2">
      <c r="A357" s="151" t="s">
        <v>349</v>
      </c>
      <c r="B357" s="273">
        <v>701</v>
      </c>
      <c r="C357" s="148" t="s">
        <v>373</v>
      </c>
      <c r="D357" s="148" t="s">
        <v>424</v>
      </c>
      <c r="E357" s="219">
        <v>5840022000</v>
      </c>
      <c r="F357" s="136">
        <v>100</v>
      </c>
      <c r="G357" s="150">
        <v>63202258.899999999</v>
      </c>
      <c r="H357" s="150">
        <v>63102258.899999999</v>
      </c>
      <c r="I357" s="150">
        <v>63102258.899999999</v>
      </c>
      <c r="J357" s="307"/>
      <c r="K357" s="271"/>
    </row>
    <row r="358" spans="1:13" s="306" customFormat="1" ht="30" x14ac:dyDescent="0.2">
      <c r="A358" s="147" t="s">
        <v>357</v>
      </c>
      <c r="B358" s="272">
        <v>701</v>
      </c>
      <c r="C358" s="148" t="s">
        <v>373</v>
      </c>
      <c r="D358" s="148" t="s">
        <v>424</v>
      </c>
      <c r="E358" s="219">
        <v>5840022000</v>
      </c>
      <c r="F358" s="136">
        <v>200</v>
      </c>
      <c r="G358" s="150">
        <v>9191721.040000001</v>
      </c>
      <c r="H358" s="150">
        <v>10814750.51</v>
      </c>
      <c r="I358" s="150">
        <v>10636287.01</v>
      </c>
      <c r="J358" s="307"/>
      <c r="K358" s="130"/>
    </row>
    <row r="359" spans="1:13" s="306" customFormat="1" hidden="1" x14ac:dyDescent="0.2">
      <c r="A359" s="151" t="s">
        <v>366</v>
      </c>
      <c r="B359" s="273">
        <v>701</v>
      </c>
      <c r="C359" s="148" t="s">
        <v>373</v>
      </c>
      <c r="D359" s="148" t="s">
        <v>424</v>
      </c>
      <c r="E359" s="219" t="s">
        <v>506</v>
      </c>
      <c r="F359" s="136">
        <v>300</v>
      </c>
      <c r="G359" s="150"/>
      <c r="H359" s="150"/>
      <c r="I359" s="150"/>
      <c r="J359" s="307"/>
      <c r="K359" s="271"/>
    </row>
    <row r="360" spans="1:13" s="306" customFormat="1" ht="30" hidden="1" x14ac:dyDescent="0.2">
      <c r="A360" s="151" t="s">
        <v>386</v>
      </c>
      <c r="B360" s="273">
        <v>701</v>
      </c>
      <c r="C360" s="148" t="s">
        <v>373</v>
      </c>
      <c r="D360" s="148" t="s">
        <v>424</v>
      </c>
      <c r="E360" s="219" t="s">
        <v>506</v>
      </c>
      <c r="F360" s="136">
        <v>600</v>
      </c>
      <c r="G360" s="150"/>
      <c r="H360" s="150"/>
      <c r="I360" s="150"/>
      <c r="J360" s="307"/>
      <c r="K360" s="270"/>
    </row>
    <row r="361" spans="1:13" s="303" customFormat="1" x14ac:dyDescent="0.2">
      <c r="A361" s="151" t="s">
        <v>359</v>
      </c>
      <c r="B361" s="273">
        <v>701</v>
      </c>
      <c r="C361" s="148" t="s">
        <v>373</v>
      </c>
      <c r="D361" s="148" t="s">
        <v>424</v>
      </c>
      <c r="E361" s="219">
        <v>5840022000</v>
      </c>
      <c r="F361" s="136">
        <v>800</v>
      </c>
      <c r="G361" s="150">
        <v>4000000</v>
      </c>
      <c r="H361" s="150">
        <v>4000000</v>
      </c>
      <c r="I361" s="150">
        <v>4000000</v>
      </c>
      <c r="J361" s="302"/>
      <c r="K361" s="271"/>
    </row>
    <row r="362" spans="1:13" s="303" customFormat="1" ht="45" x14ac:dyDescent="0.2">
      <c r="A362" s="151" t="s">
        <v>231</v>
      </c>
      <c r="B362" s="273">
        <v>701</v>
      </c>
      <c r="C362" s="148" t="s">
        <v>373</v>
      </c>
      <c r="D362" s="148" t="s">
        <v>424</v>
      </c>
      <c r="E362" s="219" t="s">
        <v>664</v>
      </c>
      <c r="F362" s="136"/>
      <c r="G362" s="150">
        <v>13278621</v>
      </c>
      <c r="H362" s="150">
        <v>13809765.84</v>
      </c>
      <c r="I362" s="150">
        <v>14362156.470000001</v>
      </c>
      <c r="J362" s="302"/>
      <c r="K362" s="270"/>
    </row>
    <row r="363" spans="1:13" s="303" customFormat="1" x14ac:dyDescent="0.2">
      <c r="A363" s="151" t="s">
        <v>359</v>
      </c>
      <c r="B363" s="273">
        <v>701</v>
      </c>
      <c r="C363" s="148" t="s">
        <v>373</v>
      </c>
      <c r="D363" s="148" t="s">
        <v>424</v>
      </c>
      <c r="E363" s="219" t="s">
        <v>664</v>
      </c>
      <c r="F363" s="136">
        <v>800</v>
      </c>
      <c r="G363" s="150">
        <v>13278621</v>
      </c>
      <c r="H363" s="150">
        <v>13809765.84</v>
      </c>
      <c r="I363" s="150">
        <v>14362156.470000001</v>
      </c>
      <c r="J363" s="302"/>
      <c r="K363" s="271"/>
    </row>
    <row r="364" spans="1:13" s="306" customFormat="1" ht="15.75" hidden="1" x14ac:dyDescent="0.25">
      <c r="A364" s="144" t="s">
        <v>343</v>
      </c>
      <c r="B364" s="269">
        <v>701</v>
      </c>
      <c r="C364" s="145" t="s">
        <v>373</v>
      </c>
      <c r="D364" s="145" t="s">
        <v>424</v>
      </c>
      <c r="E364" s="162" t="s">
        <v>344</v>
      </c>
      <c r="F364" s="138"/>
      <c r="G364" s="153">
        <v>0</v>
      </c>
      <c r="H364" s="153">
        <v>0</v>
      </c>
      <c r="I364" s="153"/>
      <c r="J364" s="307"/>
      <c r="K364" s="270"/>
    </row>
    <row r="365" spans="1:13" s="303" customFormat="1" hidden="1" x14ac:dyDescent="0.2">
      <c r="A365" s="147" t="s">
        <v>380</v>
      </c>
      <c r="B365" s="272">
        <v>701</v>
      </c>
      <c r="C365" s="148" t="s">
        <v>373</v>
      </c>
      <c r="D365" s="148" t="s">
        <v>424</v>
      </c>
      <c r="E365" s="161" t="s">
        <v>381</v>
      </c>
      <c r="F365" s="136"/>
      <c r="G365" s="150">
        <v>0</v>
      </c>
      <c r="H365" s="150">
        <v>0</v>
      </c>
      <c r="I365" s="150"/>
      <c r="J365" s="302"/>
      <c r="K365" s="271"/>
    </row>
    <row r="366" spans="1:13" s="303" customFormat="1" ht="30" hidden="1" x14ac:dyDescent="0.2">
      <c r="A366" s="151" t="s">
        <v>386</v>
      </c>
      <c r="B366" s="273">
        <v>701</v>
      </c>
      <c r="C366" s="148" t="s">
        <v>373</v>
      </c>
      <c r="D366" s="148" t="s">
        <v>424</v>
      </c>
      <c r="E366" s="161" t="s">
        <v>381</v>
      </c>
      <c r="F366" s="136">
        <v>600</v>
      </c>
      <c r="G366" s="150"/>
      <c r="H366" s="150"/>
      <c r="I366" s="150"/>
      <c r="J366" s="302"/>
      <c r="K366" s="270"/>
    </row>
    <row r="367" spans="1:13" s="306" customFormat="1" ht="15.75" x14ac:dyDescent="0.25">
      <c r="A367" s="160" t="s">
        <v>535</v>
      </c>
      <c r="B367" s="280">
        <v>701</v>
      </c>
      <c r="C367" s="145" t="s">
        <v>426</v>
      </c>
      <c r="D367" s="145"/>
      <c r="E367" s="138"/>
      <c r="F367" s="138"/>
      <c r="G367" s="146">
        <v>492506158.56999993</v>
      </c>
      <c r="H367" s="146">
        <v>253402557.71000001</v>
      </c>
      <c r="I367" s="146">
        <v>176862133.69000003</v>
      </c>
      <c r="J367" s="307"/>
      <c r="K367" s="271"/>
      <c r="L367" s="311"/>
      <c r="M367" s="311"/>
    </row>
    <row r="368" spans="1:13" s="306" customFormat="1" ht="15.75" x14ac:dyDescent="0.25">
      <c r="A368" s="160" t="s">
        <v>536</v>
      </c>
      <c r="B368" s="280">
        <v>701</v>
      </c>
      <c r="C368" s="145" t="s">
        <v>426</v>
      </c>
      <c r="D368" s="145" t="s">
        <v>340</v>
      </c>
      <c r="E368" s="138"/>
      <c r="F368" s="138"/>
      <c r="G368" s="146">
        <v>462006534.03999996</v>
      </c>
      <c r="H368" s="146">
        <v>222541483.74000001</v>
      </c>
      <c r="I368" s="146">
        <v>145797881.04000002</v>
      </c>
      <c r="J368" s="307"/>
      <c r="K368" s="270"/>
      <c r="L368" s="311"/>
      <c r="M368" s="311"/>
    </row>
    <row r="369" spans="1:13" s="303" customFormat="1" ht="15.75" x14ac:dyDescent="0.25">
      <c r="A369" s="160" t="s">
        <v>513</v>
      </c>
      <c r="B369" s="280">
        <v>701</v>
      </c>
      <c r="C369" s="145" t="s">
        <v>426</v>
      </c>
      <c r="D369" s="145" t="s">
        <v>340</v>
      </c>
      <c r="E369" s="217" t="s">
        <v>514</v>
      </c>
      <c r="F369" s="138"/>
      <c r="G369" s="146">
        <v>462006534.03999996</v>
      </c>
      <c r="H369" s="146">
        <v>222541483.74000001</v>
      </c>
      <c r="I369" s="146">
        <v>145797881.04000002</v>
      </c>
      <c r="J369" s="302"/>
      <c r="K369" s="271"/>
      <c r="L369" s="311"/>
      <c r="M369" s="311"/>
    </row>
    <row r="370" spans="1:13" s="303" customFormat="1" ht="30" hidden="1" x14ac:dyDescent="0.2">
      <c r="A370" s="151" t="s">
        <v>537</v>
      </c>
      <c r="B370" s="273">
        <v>701</v>
      </c>
      <c r="C370" s="148" t="s">
        <v>426</v>
      </c>
      <c r="D370" s="148" t="s">
        <v>340</v>
      </c>
      <c r="E370" s="228" t="s">
        <v>538</v>
      </c>
      <c r="F370" s="240"/>
      <c r="G370" s="149">
        <v>0</v>
      </c>
      <c r="H370" s="149">
        <v>0</v>
      </c>
      <c r="I370" s="149">
        <v>0</v>
      </c>
      <c r="J370" s="302"/>
      <c r="K370" s="270"/>
      <c r="L370" s="311"/>
      <c r="M370" s="311"/>
    </row>
    <row r="371" spans="1:13" s="303" customFormat="1" ht="30" hidden="1" x14ac:dyDescent="0.2">
      <c r="A371" s="147" t="s">
        <v>357</v>
      </c>
      <c r="B371" s="272">
        <v>701</v>
      </c>
      <c r="C371" s="148" t="s">
        <v>426</v>
      </c>
      <c r="D371" s="148" t="s">
        <v>340</v>
      </c>
      <c r="E371" s="228" t="s">
        <v>538</v>
      </c>
      <c r="F371" s="240">
        <v>200</v>
      </c>
      <c r="G371" s="149">
        <v>0</v>
      </c>
      <c r="H371" s="149">
        <v>0</v>
      </c>
      <c r="I371" s="150"/>
      <c r="J371" s="302"/>
      <c r="K371" s="271"/>
      <c r="L371" s="311"/>
      <c r="M371" s="311"/>
    </row>
    <row r="372" spans="1:13" s="306" customFormat="1" ht="15.75" x14ac:dyDescent="0.25">
      <c r="A372" s="144" t="s">
        <v>475</v>
      </c>
      <c r="B372" s="269">
        <v>701</v>
      </c>
      <c r="C372" s="148" t="s">
        <v>426</v>
      </c>
      <c r="D372" s="148" t="s">
        <v>340</v>
      </c>
      <c r="E372" s="219" t="s">
        <v>516</v>
      </c>
      <c r="F372" s="241"/>
      <c r="G372" s="146">
        <v>327723521.00999999</v>
      </c>
      <c r="H372" s="146">
        <v>85662747.690000013</v>
      </c>
      <c r="I372" s="146">
        <v>7035672.5800000001</v>
      </c>
      <c r="J372" s="307"/>
      <c r="K372" s="270"/>
      <c r="L372" s="311"/>
      <c r="M372" s="311"/>
    </row>
    <row r="373" spans="1:13" s="303" customFormat="1" ht="30" x14ac:dyDescent="0.2">
      <c r="A373" s="147" t="s">
        <v>539</v>
      </c>
      <c r="B373" s="272">
        <v>701</v>
      </c>
      <c r="C373" s="148" t="s">
        <v>426</v>
      </c>
      <c r="D373" s="148" t="s">
        <v>340</v>
      </c>
      <c r="E373" s="219" t="s">
        <v>516</v>
      </c>
      <c r="F373" s="240"/>
      <c r="G373" s="149">
        <v>6005971</v>
      </c>
      <c r="H373" s="149">
        <v>5749602.2000000002</v>
      </c>
      <c r="I373" s="149">
        <v>6150707.46</v>
      </c>
      <c r="J373" s="302"/>
      <c r="K373" s="271"/>
    </row>
    <row r="374" spans="1:13" s="303" customFormat="1" ht="30" x14ac:dyDescent="0.2">
      <c r="A374" s="147" t="s">
        <v>665</v>
      </c>
      <c r="B374" s="272">
        <v>701</v>
      </c>
      <c r="C374" s="148" t="s">
        <v>426</v>
      </c>
      <c r="D374" s="148" t="s">
        <v>340</v>
      </c>
      <c r="E374" s="219" t="s">
        <v>666</v>
      </c>
      <c r="F374" s="240"/>
      <c r="G374" s="149">
        <v>4696471</v>
      </c>
      <c r="H374" s="149">
        <v>4387722.2</v>
      </c>
      <c r="I374" s="149">
        <v>4734352.26</v>
      </c>
      <c r="J374" s="302"/>
      <c r="K374" s="270"/>
    </row>
    <row r="375" spans="1:13" s="303" customFormat="1" ht="30" x14ac:dyDescent="0.2">
      <c r="A375" s="147" t="s">
        <v>357</v>
      </c>
      <c r="B375" s="272">
        <v>701</v>
      </c>
      <c r="C375" s="148" t="s">
        <v>426</v>
      </c>
      <c r="D375" s="148" t="s">
        <v>340</v>
      </c>
      <c r="E375" s="219" t="s">
        <v>666</v>
      </c>
      <c r="F375" s="240">
        <v>200</v>
      </c>
      <c r="G375" s="149">
        <v>4696471</v>
      </c>
      <c r="H375" s="149">
        <v>4387722.2</v>
      </c>
      <c r="I375" s="149">
        <v>4734352.26</v>
      </c>
      <c r="J375" s="302"/>
      <c r="K375" s="271"/>
    </row>
    <row r="376" spans="1:13" s="303" customFormat="1" ht="30" x14ac:dyDescent="0.2">
      <c r="A376" s="147" t="s">
        <v>667</v>
      </c>
      <c r="B376" s="272">
        <v>701</v>
      </c>
      <c r="C376" s="148" t="s">
        <v>426</v>
      </c>
      <c r="D376" s="148" t="s">
        <v>340</v>
      </c>
      <c r="E376" s="219" t="s">
        <v>668</v>
      </c>
      <c r="F376" s="240"/>
      <c r="G376" s="149">
        <v>1309500</v>
      </c>
      <c r="H376" s="149">
        <v>1361880</v>
      </c>
      <c r="I376" s="149">
        <v>1416355.2</v>
      </c>
      <c r="J376" s="302"/>
      <c r="K376" s="270"/>
    </row>
    <row r="377" spans="1:13" s="303" customFormat="1" ht="30" x14ac:dyDescent="0.2">
      <c r="A377" s="287" t="s">
        <v>357</v>
      </c>
      <c r="B377" s="136">
        <v>701</v>
      </c>
      <c r="C377" s="148" t="s">
        <v>426</v>
      </c>
      <c r="D377" s="148" t="s">
        <v>340</v>
      </c>
      <c r="E377" s="219" t="s">
        <v>668</v>
      </c>
      <c r="F377" s="240">
        <v>200</v>
      </c>
      <c r="G377" s="149">
        <v>1309500</v>
      </c>
      <c r="H377" s="149">
        <v>1361880</v>
      </c>
      <c r="I377" s="149">
        <v>1416355.2</v>
      </c>
      <c r="J377" s="302"/>
      <c r="K377" s="271"/>
    </row>
    <row r="378" spans="1:13" s="303" customFormat="1" ht="60" x14ac:dyDescent="0.2">
      <c r="A378" s="287" t="s">
        <v>540</v>
      </c>
      <c r="B378" s="136">
        <v>701</v>
      </c>
      <c r="C378" s="148" t="s">
        <v>426</v>
      </c>
      <c r="D378" s="148" t="s">
        <v>340</v>
      </c>
      <c r="E378" s="219" t="s">
        <v>516</v>
      </c>
      <c r="F378" s="240"/>
      <c r="G378" s="149">
        <v>320899350.00999999</v>
      </c>
      <c r="H378" s="149">
        <v>79062217.49000001</v>
      </c>
      <c r="I378" s="149">
        <v>0</v>
      </c>
      <c r="J378" s="302"/>
      <c r="K378" s="270"/>
    </row>
    <row r="379" spans="1:13" s="303" customFormat="1" ht="30" x14ac:dyDescent="0.2">
      <c r="A379" s="287" t="s">
        <v>669</v>
      </c>
      <c r="B379" s="136">
        <v>701</v>
      </c>
      <c r="C379" s="148" t="s">
        <v>426</v>
      </c>
      <c r="D379" s="148" t="s">
        <v>340</v>
      </c>
      <c r="E379" s="219" t="s">
        <v>670</v>
      </c>
      <c r="F379" s="240"/>
      <c r="G379" s="149">
        <v>148800000</v>
      </c>
      <c r="H379" s="149">
        <v>38819409</v>
      </c>
      <c r="I379" s="149">
        <v>0</v>
      </c>
      <c r="J379" s="302"/>
      <c r="K379" s="271"/>
    </row>
    <row r="380" spans="1:13" s="303" customFormat="1" ht="30" x14ac:dyDescent="0.2">
      <c r="A380" s="287" t="s">
        <v>418</v>
      </c>
      <c r="B380" s="288">
        <v>701</v>
      </c>
      <c r="C380" s="249" t="s">
        <v>426</v>
      </c>
      <c r="D380" s="249" t="s">
        <v>340</v>
      </c>
      <c r="E380" s="219" t="s">
        <v>670</v>
      </c>
      <c r="F380" s="240">
        <v>400</v>
      </c>
      <c r="G380" s="149">
        <v>148800000</v>
      </c>
      <c r="H380" s="149">
        <v>38819409</v>
      </c>
      <c r="I380" s="149">
        <v>0</v>
      </c>
      <c r="J380" s="302"/>
      <c r="K380" s="270"/>
    </row>
    <row r="381" spans="1:13" s="303" customFormat="1" ht="30" x14ac:dyDescent="0.2">
      <c r="A381" s="287" t="s">
        <v>671</v>
      </c>
      <c r="B381" s="136">
        <v>701</v>
      </c>
      <c r="C381" s="148" t="s">
        <v>426</v>
      </c>
      <c r="D381" s="148" t="s">
        <v>340</v>
      </c>
      <c r="E381" s="219" t="s">
        <v>672</v>
      </c>
      <c r="F381" s="240"/>
      <c r="G381" s="149">
        <v>172099350.00999999</v>
      </c>
      <c r="H381" s="149">
        <v>40242808.490000002</v>
      </c>
      <c r="I381" s="149">
        <v>0</v>
      </c>
      <c r="J381" s="302"/>
      <c r="K381" s="271"/>
    </row>
    <row r="382" spans="1:13" s="303" customFormat="1" ht="30" x14ac:dyDescent="0.2">
      <c r="A382" s="147" t="s">
        <v>418</v>
      </c>
      <c r="B382" s="272">
        <v>701</v>
      </c>
      <c r="C382" s="148" t="s">
        <v>426</v>
      </c>
      <c r="D382" s="148" t="s">
        <v>340</v>
      </c>
      <c r="E382" s="219" t="s">
        <v>672</v>
      </c>
      <c r="F382" s="240">
        <v>400</v>
      </c>
      <c r="G382" s="149">
        <v>172099350.00999999</v>
      </c>
      <c r="H382" s="149">
        <v>40242808.490000002</v>
      </c>
      <c r="I382" s="149">
        <v>0</v>
      </c>
      <c r="J382" s="302"/>
      <c r="K382" s="270"/>
    </row>
    <row r="383" spans="1:13" s="303" customFormat="1" ht="45" x14ac:dyDescent="0.2">
      <c r="A383" s="151" t="s">
        <v>541</v>
      </c>
      <c r="B383" s="273">
        <v>701</v>
      </c>
      <c r="C383" s="148" t="s">
        <v>426</v>
      </c>
      <c r="D383" s="148" t="s">
        <v>340</v>
      </c>
      <c r="E383" s="219" t="s">
        <v>516</v>
      </c>
      <c r="F383" s="136"/>
      <c r="G383" s="149">
        <v>818200</v>
      </c>
      <c r="H383" s="149">
        <v>850928</v>
      </c>
      <c r="I383" s="149">
        <v>884965.12</v>
      </c>
      <c r="J383" s="302"/>
      <c r="K383" s="271"/>
    </row>
    <row r="384" spans="1:13" s="303" customFormat="1" x14ac:dyDescent="0.2">
      <c r="A384" s="151" t="s">
        <v>673</v>
      </c>
      <c r="B384" s="273">
        <v>701</v>
      </c>
      <c r="C384" s="148" t="s">
        <v>426</v>
      </c>
      <c r="D384" s="148" t="s">
        <v>340</v>
      </c>
      <c r="E384" s="219" t="s">
        <v>674</v>
      </c>
      <c r="F384" s="136"/>
      <c r="G384" s="149">
        <v>818200</v>
      </c>
      <c r="H384" s="149">
        <v>850928</v>
      </c>
      <c r="I384" s="149">
        <v>884965.12</v>
      </c>
      <c r="J384" s="302"/>
      <c r="K384" s="270"/>
    </row>
    <row r="385" spans="1:13" s="306" customFormat="1" ht="30" x14ac:dyDescent="0.2">
      <c r="A385" s="147" t="s">
        <v>357</v>
      </c>
      <c r="B385" s="272">
        <v>701</v>
      </c>
      <c r="C385" s="148" t="s">
        <v>426</v>
      </c>
      <c r="D385" s="148" t="s">
        <v>340</v>
      </c>
      <c r="E385" s="219" t="s">
        <v>674</v>
      </c>
      <c r="F385" s="136">
        <v>200</v>
      </c>
      <c r="G385" s="149">
        <v>818200</v>
      </c>
      <c r="H385" s="149">
        <v>850928</v>
      </c>
      <c r="I385" s="149">
        <v>884965.12</v>
      </c>
      <c r="J385" s="307"/>
      <c r="K385" s="271"/>
    </row>
    <row r="386" spans="1:13" s="303" customFormat="1" x14ac:dyDescent="0.2">
      <c r="A386" s="242" t="s">
        <v>479</v>
      </c>
      <c r="B386" s="289">
        <v>701</v>
      </c>
      <c r="C386" s="148" t="s">
        <v>426</v>
      </c>
      <c r="D386" s="148" t="s">
        <v>340</v>
      </c>
      <c r="E386" s="219" t="s">
        <v>518</v>
      </c>
      <c r="F386" s="136"/>
      <c r="G386" s="149">
        <v>134283013.03</v>
      </c>
      <c r="H386" s="149">
        <v>136878736.05000001</v>
      </c>
      <c r="I386" s="149">
        <v>138762208.46000001</v>
      </c>
      <c r="J386" s="302"/>
      <c r="K386" s="270"/>
      <c r="L386" s="316"/>
      <c r="M386" s="316"/>
    </row>
    <row r="387" spans="1:13" s="303" customFormat="1" ht="30" x14ac:dyDescent="0.2">
      <c r="A387" s="290" t="s">
        <v>643</v>
      </c>
      <c r="B387" s="289">
        <v>701</v>
      </c>
      <c r="C387" s="148" t="s">
        <v>426</v>
      </c>
      <c r="D387" s="148" t="s">
        <v>340</v>
      </c>
      <c r="E387" s="219" t="s">
        <v>644</v>
      </c>
      <c r="F387" s="136"/>
      <c r="G387" s="149">
        <v>105056818.16</v>
      </c>
      <c r="H387" s="149">
        <v>107608360.94</v>
      </c>
      <c r="I387" s="149">
        <v>109292046.95</v>
      </c>
      <c r="J387" s="302"/>
      <c r="K387" s="271"/>
    </row>
    <row r="388" spans="1:13" s="303" customFormat="1" ht="75" x14ac:dyDescent="0.2">
      <c r="A388" s="151" t="s">
        <v>349</v>
      </c>
      <c r="B388" s="273">
        <v>701</v>
      </c>
      <c r="C388" s="148" t="s">
        <v>426</v>
      </c>
      <c r="D388" s="148" t="s">
        <v>340</v>
      </c>
      <c r="E388" s="219" t="s">
        <v>644</v>
      </c>
      <c r="F388" s="136">
        <v>100</v>
      </c>
      <c r="G388" s="301">
        <v>81430663.760000005</v>
      </c>
      <c r="H388" s="301">
        <v>81730663.760000005</v>
      </c>
      <c r="I388" s="301">
        <v>81730663.760000005</v>
      </c>
      <c r="J388" s="302"/>
      <c r="K388" s="270"/>
    </row>
    <row r="389" spans="1:13" s="303" customFormat="1" ht="30" x14ac:dyDescent="0.2">
      <c r="A389" s="147" t="s">
        <v>357</v>
      </c>
      <c r="B389" s="272">
        <v>701</v>
      </c>
      <c r="C389" s="148" t="s">
        <v>426</v>
      </c>
      <c r="D389" s="148" t="s">
        <v>340</v>
      </c>
      <c r="E389" s="219" t="s">
        <v>644</v>
      </c>
      <c r="F389" s="136">
        <v>200</v>
      </c>
      <c r="G389" s="301">
        <v>22813154.399999999</v>
      </c>
      <c r="H389" s="301">
        <v>25064697.18</v>
      </c>
      <c r="I389" s="301">
        <v>26748383.190000001</v>
      </c>
      <c r="J389" s="302"/>
      <c r="K389" s="271"/>
    </row>
    <row r="390" spans="1:13" s="303" customFormat="1" x14ac:dyDescent="0.2">
      <c r="A390" s="151" t="s">
        <v>359</v>
      </c>
      <c r="B390" s="273">
        <v>701</v>
      </c>
      <c r="C390" s="148" t="s">
        <v>426</v>
      </c>
      <c r="D390" s="148" t="s">
        <v>340</v>
      </c>
      <c r="E390" s="219" t="s">
        <v>644</v>
      </c>
      <c r="F390" s="136">
        <v>800</v>
      </c>
      <c r="G390" s="301">
        <v>813000</v>
      </c>
      <c r="H390" s="301">
        <v>813000</v>
      </c>
      <c r="I390" s="301">
        <v>813000</v>
      </c>
      <c r="J390" s="302"/>
      <c r="K390" s="270"/>
    </row>
    <row r="391" spans="1:13" s="303" customFormat="1" ht="30" x14ac:dyDescent="0.2">
      <c r="A391" s="151" t="s">
        <v>675</v>
      </c>
      <c r="B391" s="273">
        <v>701</v>
      </c>
      <c r="C391" s="148" t="s">
        <v>426</v>
      </c>
      <c r="D391" s="148" t="s">
        <v>340</v>
      </c>
      <c r="E391" s="219" t="s">
        <v>676</v>
      </c>
      <c r="F391" s="136"/>
      <c r="G391" s="301">
        <v>29226194.869999997</v>
      </c>
      <c r="H391" s="301">
        <v>29270375.109999999</v>
      </c>
      <c r="I391" s="301">
        <v>29470161.509999998</v>
      </c>
      <c r="J391" s="302"/>
      <c r="K391" s="291"/>
      <c r="L391" s="291"/>
      <c r="M391" s="291"/>
    </row>
    <row r="392" spans="1:13" s="303" customFormat="1" ht="75" x14ac:dyDescent="0.2">
      <c r="A392" s="151" t="s">
        <v>349</v>
      </c>
      <c r="B392" s="273">
        <v>701</v>
      </c>
      <c r="C392" s="148" t="s">
        <v>426</v>
      </c>
      <c r="D392" s="148" t="s">
        <v>340</v>
      </c>
      <c r="E392" s="219" t="s">
        <v>676</v>
      </c>
      <c r="F392" s="136">
        <v>100</v>
      </c>
      <c r="G392" s="301">
        <v>25828556.739999998</v>
      </c>
      <c r="H392" s="301">
        <v>25828556.739999998</v>
      </c>
      <c r="I392" s="301">
        <v>25828556.739999998</v>
      </c>
      <c r="J392" s="302"/>
      <c r="K392" s="270"/>
    </row>
    <row r="393" spans="1:13" s="303" customFormat="1" ht="30" x14ac:dyDescent="0.2">
      <c r="A393" s="151" t="s">
        <v>357</v>
      </c>
      <c r="B393" s="273">
        <v>701</v>
      </c>
      <c r="C393" s="148" t="s">
        <v>426</v>
      </c>
      <c r="D393" s="148" t="s">
        <v>340</v>
      </c>
      <c r="E393" s="219" t="s">
        <v>676</v>
      </c>
      <c r="F393" s="136">
        <v>200</v>
      </c>
      <c r="G393" s="301">
        <v>3387638.13</v>
      </c>
      <c r="H393" s="301">
        <v>3431818.37</v>
      </c>
      <c r="I393" s="301">
        <v>3631604.77</v>
      </c>
      <c r="J393" s="302"/>
      <c r="K393" s="271"/>
    </row>
    <row r="394" spans="1:13" s="303" customFormat="1" x14ac:dyDescent="0.2">
      <c r="A394" s="151" t="s">
        <v>359</v>
      </c>
      <c r="B394" s="273">
        <v>701</v>
      </c>
      <c r="C394" s="148" t="s">
        <v>426</v>
      </c>
      <c r="D394" s="148" t="s">
        <v>340</v>
      </c>
      <c r="E394" s="219" t="s">
        <v>676</v>
      </c>
      <c r="F394" s="136">
        <v>800</v>
      </c>
      <c r="G394" s="301">
        <v>10000</v>
      </c>
      <c r="H394" s="301">
        <v>10000</v>
      </c>
      <c r="I394" s="301">
        <v>10000</v>
      </c>
      <c r="J394" s="302"/>
      <c r="K394" s="270"/>
    </row>
    <row r="395" spans="1:13" s="306" customFormat="1" ht="31.5" x14ac:dyDescent="0.25">
      <c r="A395" s="160" t="s">
        <v>427</v>
      </c>
      <c r="B395" s="280">
        <v>701</v>
      </c>
      <c r="C395" s="145" t="s">
        <v>426</v>
      </c>
      <c r="D395" s="145" t="s">
        <v>363</v>
      </c>
      <c r="E395" s="138"/>
      <c r="F395" s="138"/>
      <c r="G395" s="146">
        <v>30499624.529999997</v>
      </c>
      <c r="H395" s="146">
        <v>30861073.969999999</v>
      </c>
      <c r="I395" s="146">
        <v>31064252.649999999</v>
      </c>
      <c r="J395" s="307"/>
      <c r="K395" s="271"/>
    </row>
    <row r="396" spans="1:13" s="303" customFormat="1" ht="15.75" x14ac:dyDescent="0.25">
      <c r="A396" s="160" t="s">
        <v>513</v>
      </c>
      <c r="B396" s="280">
        <v>701</v>
      </c>
      <c r="C396" s="145" t="s">
        <v>426</v>
      </c>
      <c r="D396" s="145" t="s">
        <v>363</v>
      </c>
      <c r="E396" s="217" t="s">
        <v>514</v>
      </c>
      <c r="F396" s="138"/>
      <c r="G396" s="149">
        <v>30499624.529999997</v>
      </c>
      <c r="H396" s="149">
        <v>30861073.969999999</v>
      </c>
      <c r="I396" s="149">
        <v>31064252.649999999</v>
      </c>
      <c r="J396" s="302"/>
      <c r="K396" s="270"/>
    </row>
    <row r="397" spans="1:13" s="303" customFormat="1" x14ac:dyDescent="0.2">
      <c r="A397" s="242" t="s">
        <v>479</v>
      </c>
      <c r="B397" s="289">
        <v>701</v>
      </c>
      <c r="C397" s="148" t="s">
        <v>426</v>
      </c>
      <c r="D397" s="148" t="s">
        <v>363</v>
      </c>
      <c r="E397" s="219" t="s">
        <v>518</v>
      </c>
      <c r="F397" s="136"/>
      <c r="G397" s="149">
        <v>30499624.529999997</v>
      </c>
      <c r="H397" s="149">
        <v>30861073.969999999</v>
      </c>
      <c r="I397" s="149">
        <v>31064252.649999999</v>
      </c>
      <c r="J397" s="302"/>
      <c r="K397" s="271"/>
    </row>
    <row r="398" spans="1:13" s="303" customFormat="1" ht="30" x14ac:dyDescent="0.2">
      <c r="A398" s="290" t="s">
        <v>645</v>
      </c>
      <c r="B398" s="289">
        <v>701</v>
      </c>
      <c r="C398" s="148" t="s">
        <v>426</v>
      </c>
      <c r="D398" s="148" t="s">
        <v>363</v>
      </c>
      <c r="E398" s="219" t="s">
        <v>646</v>
      </c>
      <c r="F398" s="136"/>
      <c r="G398" s="149">
        <v>30499624.529999997</v>
      </c>
      <c r="H398" s="149">
        <v>30861073.969999999</v>
      </c>
      <c r="I398" s="149">
        <v>31064252.649999999</v>
      </c>
      <c r="J398" s="302"/>
      <c r="K398" s="270"/>
    </row>
    <row r="399" spans="1:13" s="306" customFormat="1" ht="75" x14ac:dyDescent="0.2">
      <c r="A399" s="151" t="s">
        <v>349</v>
      </c>
      <c r="B399" s="273">
        <v>701</v>
      </c>
      <c r="C399" s="148" t="s">
        <v>426</v>
      </c>
      <c r="D399" s="148" t="s">
        <v>363</v>
      </c>
      <c r="E399" s="219" t="s">
        <v>646</v>
      </c>
      <c r="F399" s="136">
        <v>100</v>
      </c>
      <c r="G399" s="150">
        <v>27171761.559999999</v>
      </c>
      <c r="H399" s="150">
        <v>27171761.559999999</v>
      </c>
      <c r="I399" s="150">
        <v>27171761.559999999</v>
      </c>
      <c r="J399" s="307"/>
      <c r="K399" s="271"/>
    </row>
    <row r="400" spans="1:13" s="318" customFormat="1" ht="30" x14ac:dyDescent="0.2">
      <c r="A400" s="147" t="s">
        <v>357</v>
      </c>
      <c r="B400" s="272">
        <v>701</v>
      </c>
      <c r="C400" s="148" t="s">
        <v>426</v>
      </c>
      <c r="D400" s="148" t="s">
        <v>363</v>
      </c>
      <c r="E400" s="219" t="s">
        <v>646</v>
      </c>
      <c r="F400" s="136">
        <v>200</v>
      </c>
      <c r="G400" s="150">
        <v>3327862.97</v>
      </c>
      <c r="H400" s="150">
        <v>3689312.41</v>
      </c>
      <c r="I400" s="150">
        <v>3892491.09</v>
      </c>
      <c r="J400" s="317"/>
      <c r="K400" s="270"/>
    </row>
    <row r="401" spans="1:11" s="318" customFormat="1" hidden="1" x14ac:dyDescent="0.2">
      <c r="A401" s="151" t="s">
        <v>366</v>
      </c>
      <c r="B401" s="273">
        <v>701</v>
      </c>
      <c r="C401" s="148" t="s">
        <v>426</v>
      </c>
      <c r="D401" s="148" t="s">
        <v>363</v>
      </c>
      <c r="E401" s="219" t="s">
        <v>518</v>
      </c>
      <c r="F401" s="136">
        <v>300</v>
      </c>
      <c r="G401" s="245">
        <v>0</v>
      </c>
      <c r="H401" s="245">
        <v>0</v>
      </c>
      <c r="I401" s="245">
        <v>0</v>
      </c>
      <c r="J401" s="317"/>
      <c r="K401" s="271"/>
    </row>
    <row r="402" spans="1:11" s="306" customFormat="1" hidden="1" x14ac:dyDescent="0.2">
      <c r="A402" s="151" t="s">
        <v>359</v>
      </c>
      <c r="B402" s="273">
        <v>701</v>
      </c>
      <c r="C402" s="148" t="s">
        <v>426</v>
      </c>
      <c r="D402" s="148" t="s">
        <v>363</v>
      </c>
      <c r="E402" s="219" t="s">
        <v>518</v>
      </c>
      <c r="F402" s="136">
        <v>800</v>
      </c>
      <c r="G402" s="150">
        <v>0</v>
      </c>
      <c r="H402" s="150">
        <v>0</v>
      </c>
      <c r="I402" s="150">
        <v>0</v>
      </c>
      <c r="J402" s="307"/>
      <c r="K402" s="270"/>
    </row>
    <row r="403" spans="1:11" s="306" customFormat="1" ht="15.75" hidden="1" x14ac:dyDescent="0.25">
      <c r="A403" s="144" t="s">
        <v>343</v>
      </c>
      <c r="B403" s="269">
        <v>701</v>
      </c>
      <c r="C403" s="145" t="s">
        <v>426</v>
      </c>
      <c r="D403" s="145" t="s">
        <v>363</v>
      </c>
      <c r="E403" s="145" t="s">
        <v>344</v>
      </c>
      <c r="F403" s="138"/>
      <c r="G403" s="153">
        <v>0</v>
      </c>
      <c r="H403" s="153">
        <v>0</v>
      </c>
      <c r="I403" s="153">
        <v>0</v>
      </c>
      <c r="J403" s="307"/>
      <c r="K403" s="271"/>
    </row>
    <row r="404" spans="1:11" s="306" customFormat="1" hidden="1" x14ac:dyDescent="0.2">
      <c r="A404" s="147" t="s">
        <v>380</v>
      </c>
      <c r="B404" s="272">
        <v>701</v>
      </c>
      <c r="C404" s="148" t="s">
        <v>426</v>
      </c>
      <c r="D404" s="148" t="s">
        <v>363</v>
      </c>
      <c r="E404" s="148" t="s">
        <v>381</v>
      </c>
      <c r="F404" s="136"/>
      <c r="G404" s="150">
        <v>0</v>
      </c>
      <c r="H404" s="150">
        <v>0</v>
      </c>
      <c r="I404" s="150">
        <v>0</v>
      </c>
      <c r="J404" s="307"/>
      <c r="K404" s="270"/>
    </row>
    <row r="405" spans="1:11" s="306" customFormat="1" ht="30.75" hidden="1" x14ac:dyDescent="0.25">
      <c r="A405" s="147" t="s">
        <v>357</v>
      </c>
      <c r="B405" s="272">
        <v>701</v>
      </c>
      <c r="C405" s="148" t="s">
        <v>426</v>
      </c>
      <c r="D405" s="148" t="s">
        <v>363</v>
      </c>
      <c r="E405" s="148" t="s">
        <v>381</v>
      </c>
      <c r="F405" s="136">
        <v>200</v>
      </c>
      <c r="G405" s="150"/>
      <c r="H405" s="150"/>
      <c r="I405" s="153"/>
      <c r="J405" s="307"/>
      <c r="K405" s="271"/>
    </row>
    <row r="406" spans="1:11" s="306" customFormat="1" ht="15.75" x14ac:dyDescent="0.25">
      <c r="A406" s="160" t="s">
        <v>545</v>
      </c>
      <c r="B406" s="280">
        <v>701</v>
      </c>
      <c r="C406" s="145" t="s">
        <v>424</v>
      </c>
      <c r="D406" s="145"/>
      <c r="E406" s="219"/>
      <c r="F406" s="136"/>
      <c r="G406" s="153">
        <v>9500000</v>
      </c>
      <c r="H406" s="153">
        <v>30000000</v>
      </c>
      <c r="I406" s="153">
        <v>30000000</v>
      </c>
      <c r="J406" s="307"/>
      <c r="K406" s="270"/>
    </row>
    <row r="407" spans="1:11" s="306" customFormat="1" ht="15.75" x14ac:dyDescent="0.25">
      <c r="A407" s="160" t="s">
        <v>546</v>
      </c>
      <c r="B407" s="280">
        <v>701</v>
      </c>
      <c r="C407" s="145" t="s">
        <v>424</v>
      </c>
      <c r="D407" s="145" t="s">
        <v>424</v>
      </c>
      <c r="E407" s="219"/>
      <c r="F407" s="136"/>
      <c r="G407" s="153">
        <v>9500000</v>
      </c>
      <c r="H407" s="153">
        <v>30000000</v>
      </c>
      <c r="I407" s="153">
        <v>30000000</v>
      </c>
      <c r="J407" s="307"/>
      <c r="K407" s="271"/>
    </row>
    <row r="408" spans="1:11" s="306" customFormat="1" ht="47.25" x14ac:dyDescent="0.25">
      <c r="A408" s="144" t="s">
        <v>547</v>
      </c>
      <c r="B408" s="269">
        <v>701</v>
      </c>
      <c r="C408" s="145" t="s">
        <v>424</v>
      </c>
      <c r="D408" s="145" t="s">
        <v>424</v>
      </c>
      <c r="E408" s="246" t="s">
        <v>548</v>
      </c>
      <c r="F408" s="136"/>
      <c r="G408" s="153">
        <v>9500000</v>
      </c>
      <c r="H408" s="153">
        <v>30000000</v>
      </c>
      <c r="I408" s="153">
        <v>30000000</v>
      </c>
      <c r="J408" s="307"/>
      <c r="K408" s="270"/>
    </row>
    <row r="409" spans="1:11" s="303" customFormat="1" ht="30" x14ac:dyDescent="0.2">
      <c r="A409" s="147" t="s">
        <v>549</v>
      </c>
      <c r="B409" s="272">
        <v>701</v>
      </c>
      <c r="C409" s="148" t="s">
        <v>424</v>
      </c>
      <c r="D409" s="148" t="s">
        <v>424</v>
      </c>
      <c r="E409" s="165" t="s">
        <v>550</v>
      </c>
      <c r="F409" s="136"/>
      <c r="G409" s="150">
        <v>9500000</v>
      </c>
      <c r="H409" s="150">
        <v>30000000</v>
      </c>
      <c r="I409" s="150">
        <v>30000000</v>
      </c>
      <c r="J409" s="302"/>
      <c r="K409" s="271"/>
    </row>
    <row r="410" spans="1:11" s="303" customFormat="1" ht="45" x14ac:dyDescent="0.2">
      <c r="A410" s="147" t="s">
        <v>677</v>
      </c>
      <c r="B410" s="272">
        <v>701</v>
      </c>
      <c r="C410" s="148" t="s">
        <v>424</v>
      </c>
      <c r="D410" s="148" t="s">
        <v>424</v>
      </c>
      <c r="E410" s="165" t="s">
        <v>678</v>
      </c>
      <c r="F410" s="136"/>
      <c r="G410" s="150">
        <v>9500000</v>
      </c>
      <c r="H410" s="150">
        <v>30000000</v>
      </c>
      <c r="I410" s="150">
        <v>30000000</v>
      </c>
      <c r="J410" s="302"/>
      <c r="K410" s="270"/>
    </row>
    <row r="411" spans="1:11" s="306" customFormat="1" ht="30" x14ac:dyDescent="0.2">
      <c r="A411" s="147" t="s">
        <v>357</v>
      </c>
      <c r="B411" s="272">
        <v>701</v>
      </c>
      <c r="C411" s="148" t="s">
        <v>424</v>
      </c>
      <c r="D411" s="148" t="s">
        <v>424</v>
      </c>
      <c r="E411" s="165" t="s">
        <v>678</v>
      </c>
      <c r="F411" s="136">
        <v>200</v>
      </c>
      <c r="G411" s="150">
        <v>9500000</v>
      </c>
      <c r="H411" s="150">
        <v>30000000</v>
      </c>
      <c r="I411" s="150">
        <v>30000000</v>
      </c>
      <c r="J411" s="307"/>
      <c r="K411" s="271"/>
    </row>
    <row r="412" spans="1:11" s="306" customFormat="1" ht="15.75" x14ac:dyDescent="0.25">
      <c r="A412" s="144" t="s">
        <v>430</v>
      </c>
      <c r="B412" s="269">
        <v>701</v>
      </c>
      <c r="C412" s="145" t="s">
        <v>396</v>
      </c>
      <c r="D412" s="145"/>
      <c r="E412" s="145"/>
      <c r="F412" s="145"/>
      <c r="G412" s="146">
        <v>155256256.53</v>
      </c>
      <c r="H412" s="146">
        <v>145838429.53</v>
      </c>
      <c r="I412" s="146">
        <v>147284201.53</v>
      </c>
      <c r="J412" s="307"/>
      <c r="K412" s="270"/>
    </row>
    <row r="413" spans="1:11" s="306" customFormat="1" ht="15.75" x14ac:dyDescent="0.25">
      <c r="A413" s="144" t="s">
        <v>431</v>
      </c>
      <c r="B413" s="269">
        <v>701</v>
      </c>
      <c r="C413" s="145" t="s">
        <v>396</v>
      </c>
      <c r="D413" s="145" t="s">
        <v>340</v>
      </c>
      <c r="E413" s="145"/>
      <c r="F413" s="145"/>
      <c r="G413" s="146">
        <v>11522153</v>
      </c>
      <c r="H413" s="146">
        <v>11702153</v>
      </c>
      <c r="I413" s="146">
        <v>11942153</v>
      </c>
      <c r="J413" s="307"/>
      <c r="K413" s="271"/>
    </row>
    <row r="414" spans="1:11" s="303" customFormat="1" ht="15.75" x14ac:dyDescent="0.25">
      <c r="A414" s="144" t="s">
        <v>551</v>
      </c>
      <c r="B414" s="269">
        <v>701</v>
      </c>
      <c r="C414" s="145" t="s">
        <v>396</v>
      </c>
      <c r="D414" s="145" t="s">
        <v>340</v>
      </c>
      <c r="E414" s="145" t="s">
        <v>552</v>
      </c>
      <c r="F414" s="145"/>
      <c r="G414" s="146">
        <v>6100000</v>
      </c>
      <c r="H414" s="146">
        <v>6100000</v>
      </c>
      <c r="I414" s="146">
        <v>6100000</v>
      </c>
      <c r="J414" s="302"/>
      <c r="K414" s="270"/>
    </row>
    <row r="415" spans="1:11" s="303" customFormat="1" x14ac:dyDescent="0.2">
      <c r="A415" s="147" t="s">
        <v>479</v>
      </c>
      <c r="B415" s="272">
        <v>701</v>
      </c>
      <c r="C415" s="148" t="s">
        <v>396</v>
      </c>
      <c r="D415" s="148" t="s">
        <v>340</v>
      </c>
      <c r="E415" s="148" t="s">
        <v>553</v>
      </c>
      <c r="F415" s="148"/>
      <c r="G415" s="149">
        <v>6100000</v>
      </c>
      <c r="H415" s="149">
        <v>6100000</v>
      </c>
      <c r="I415" s="149">
        <v>6100000</v>
      </c>
      <c r="J415" s="302"/>
      <c r="K415" s="271"/>
    </row>
    <row r="416" spans="1:11" s="303" customFormat="1" ht="45" x14ac:dyDescent="0.2">
      <c r="A416" s="147" t="s">
        <v>679</v>
      </c>
      <c r="B416" s="272">
        <v>701</v>
      </c>
      <c r="C416" s="148" t="s">
        <v>396</v>
      </c>
      <c r="D416" s="148" t="s">
        <v>340</v>
      </c>
      <c r="E416" s="148">
        <v>5540071020</v>
      </c>
      <c r="F416" s="148"/>
      <c r="G416" s="149">
        <v>6100000</v>
      </c>
      <c r="H416" s="149">
        <v>6100000</v>
      </c>
      <c r="I416" s="149">
        <v>6100000</v>
      </c>
      <c r="J416" s="302"/>
      <c r="K416" s="270"/>
    </row>
    <row r="417" spans="1:11" s="303" customFormat="1" x14ac:dyDescent="0.2">
      <c r="A417" s="147" t="s">
        <v>366</v>
      </c>
      <c r="B417" s="272">
        <v>701</v>
      </c>
      <c r="C417" s="148" t="s">
        <v>396</v>
      </c>
      <c r="D417" s="148" t="s">
        <v>340</v>
      </c>
      <c r="E417" s="148">
        <v>5540071020</v>
      </c>
      <c r="F417" s="148" t="s">
        <v>367</v>
      </c>
      <c r="G417" s="149">
        <v>6100000</v>
      </c>
      <c r="H417" s="149">
        <v>6100000</v>
      </c>
      <c r="I417" s="149">
        <v>6100000</v>
      </c>
      <c r="J417" s="302"/>
      <c r="K417" s="271"/>
    </row>
    <row r="418" spans="1:11" s="306" customFormat="1" ht="15.75" x14ac:dyDescent="0.25">
      <c r="A418" s="144" t="s">
        <v>343</v>
      </c>
      <c r="B418" s="269">
        <v>701</v>
      </c>
      <c r="C418" s="145" t="s">
        <v>396</v>
      </c>
      <c r="D418" s="145" t="s">
        <v>340</v>
      </c>
      <c r="E418" s="145" t="s">
        <v>344</v>
      </c>
      <c r="F418" s="145"/>
      <c r="G418" s="146">
        <v>5422153</v>
      </c>
      <c r="H418" s="146">
        <v>5602153</v>
      </c>
      <c r="I418" s="146">
        <v>5842153</v>
      </c>
      <c r="J418" s="307"/>
      <c r="K418" s="270"/>
    </row>
    <row r="419" spans="1:11" s="303" customFormat="1" x14ac:dyDescent="0.2">
      <c r="A419" s="147" t="s">
        <v>380</v>
      </c>
      <c r="B419" s="272">
        <v>701</v>
      </c>
      <c r="C419" s="148" t="s">
        <v>396</v>
      </c>
      <c r="D419" s="148" t="s">
        <v>340</v>
      </c>
      <c r="E419" s="148" t="s">
        <v>381</v>
      </c>
      <c r="F419" s="148"/>
      <c r="G419" s="149">
        <v>5422153</v>
      </c>
      <c r="H419" s="149">
        <v>5602153</v>
      </c>
      <c r="I419" s="149">
        <v>5842153</v>
      </c>
      <c r="J419" s="302"/>
      <c r="K419" s="271"/>
    </row>
    <row r="420" spans="1:11" s="303" customFormat="1" ht="45" x14ac:dyDescent="0.2">
      <c r="A420" s="147" t="s">
        <v>432</v>
      </c>
      <c r="B420" s="272">
        <v>701</v>
      </c>
      <c r="C420" s="148" t="s">
        <v>396</v>
      </c>
      <c r="D420" s="148" t="s">
        <v>340</v>
      </c>
      <c r="E420" s="148" t="s">
        <v>433</v>
      </c>
      <c r="F420" s="148"/>
      <c r="G420" s="149">
        <v>5422153</v>
      </c>
      <c r="H420" s="149">
        <v>5602153</v>
      </c>
      <c r="I420" s="149">
        <v>5842153</v>
      </c>
      <c r="J420" s="302"/>
      <c r="K420" s="270"/>
    </row>
    <row r="421" spans="1:11" s="306" customFormat="1" x14ac:dyDescent="0.2">
      <c r="A421" s="147" t="s">
        <v>366</v>
      </c>
      <c r="B421" s="272">
        <v>701</v>
      </c>
      <c r="C421" s="148" t="s">
        <v>396</v>
      </c>
      <c r="D421" s="148" t="s">
        <v>340</v>
      </c>
      <c r="E421" s="148" t="s">
        <v>433</v>
      </c>
      <c r="F421" s="148" t="s">
        <v>367</v>
      </c>
      <c r="G421" s="149">
        <v>5422153</v>
      </c>
      <c r="H421" s="149">
        <v>5602153</v>
      </c>
      <c r="I421" s="149">
        <v>5842153</v>
      </c>
      <c r="J421" s="307"/>
      <c r="K421" s="271"/>
    </row>
    <row r="422" spans="1:11" s="306" customFormat="1" ht="15.75" x14ac:dyDescent="0.25">
      <c r="A422" s="144" t="s">
        <v>434</v>
      </c>
      <c r="B422" s="269">
        <v>701</v>
      </c>
      <c r="C422" s="145" t="s">
        <v>396</v>
      </c>
      <c r="D422" s="145" t="s">
        <v>352</v>
      </c>
      <c r="E422" s="145"/>
      <c r="F422" s="145"/>
      <c r="G422" s="146">
        <v>76629248</v>
      </c>
      <c r="H422" s="146">
        <v>66753448</v>
      </c>
      <c r="I422" s="146">
        <v>66778616</v>
      </c>
      <c r="J422" s="307"/>
      <c r="K422" s="270"/>
    </row>
    <row r="423" spans="1:11" s="306" customFormat="1" ht="47.25" x14ac:dyDescent="0.25">
      <c r="A423" s="160" t="s">
        <v>519</v>
      </c>
      <c r="B423" s="280">
        <v>701</v>
      </c>
      <c r="C423" s="145" t="s">
        <v>396</v>
      </c>
      <c r="D423" s="145" t="s">
        <v>352</v>
      </c>
      <c r="E423" s="217" t="s">
        <v>520</v>
      </c>
      <c r="F423" s="145"/>
      <c r="G423" s="146">
        <v>8705000</v>
      </c>
      <c r="H423" s="146">
        <v>9329200</v>
      </c>
      <c r="I423" s="146">
        <v>9354368</v>
      </c>
      <c r="J423" s="307"/>
      <c r="K423" s="271"/>
    </row>
    <row r="424" spans="1:11" s="303" customFormat="1" ht="30" x14ac:dyDescent="0.2">
      <c r="A424" s="147" t="s">
        <v>554</v>
      </c>
      <c r="B424" s="272">
        <v>701</v>
      </c>
      <c r="C424" s="148" t="s">
        <v>396</v>
      </c>
      <c r="D424" s="148" t="s">
        <v>352</v>
      </c>
      <c r="E424" s="219" t="s">
        <v>526</v>
      </c>
      <c r="F424" s="277"/>
      <c r="G424" s="149">
        <v>8705000</v>
      </c>
      <c r="H424" s="149">
        <v>9329200</v>
      </c>
      <c r="I424" s="149">
        <v>9354368</v>
      </c>
      <c r="J424" s="302"/>
      <c r="K424" s="270"/>
    </row>
    <row r="425" spans="1:11" s="303" customFormat="1" ht="30" x14ac:dyDescent="0.2">
      <c r="A425" s="147" t="s">
        <v>680</v>
      </c>
      <c r="B425" s="272">
        <v>701</v>
      </c>
      <c r="C425" s="148" t="s">
        <v>396</v>
      </c>
      <c r="D425" s="148" t="s">
        <v>352</v>
      </c>
      <c r="E425" s="219">
        <v>5230010004</v>
      </c>
      <c r="F425" s="277"/>
      <c r="G425" s="149">
        <v>605000</v>
      </c>
      <c r="H425" s="149">
        <v>629200</v>
      </c>
      <c r="I425" s="149">
        <v>654368</v>
      </c>
      <c r="J425" s="302"/>
      <c r="K425" s="271"/>
    </row>
    <row r="426" spans="1:11" s="303" customFormat="1" ht="30" x14ac:dyDescent="0.2">
      <c r="A426" s="151" t="s">
        <v>357</v>
      </c>
      <c r="B426" s="273">
        <v>701</v>
      </c>
      <c r="C426" s="148" t="s">
        <v>396</v>
      </c>
      <c r="D426" s="148" t="s">
        <v>352</v>
      </c>
      <c r="E426" s="219">
        <v>5230010004</v>
      </c>
      <c r="F426" s="148" t="s">
        <v>358</v>
      </c>
      <c r="G426" s="149">
        <v>605000</v>
      </c>
      <c r="H426" s="149">
        <v>629200</v>
      </c>
      <c r="I426" s="149">
        <v>654368</v>
      </c>
      <c r="J426" s="302"/>
      <c r="K426" s="270"/>
    </row>
    <row r="427" spans="1:11" s="303" customFormat="1" ht="45" x14ac:dyDescent="0.2">
      <c r="A427" s="151" t="s">
        <v>681</v>
      </c>
      <c r="B427" s="273">
        <v>701</v>
      </c>
      <c r="C427" s="148" t="s">
        <v>396</v>
      </c>
      <c r="D427" s="148" t="s">
        <v>352</v>
      </c>
      <c r="E427" s="219">
        <v>5230010100</v>
      </c>
      <c r="F427" s="148"/>
      <c r="G427" s="149">
        <v>8100000</v>
      </c>
      <c r="H427" s="149">
        <v>8100000</v>
      </c>
      <c r="I427" s="149">
        <v>8100000</v>
      </c>
      <c r="J427" s="302"/>
      <c r="K427" s="271"/>
    </row>
    <row r="428" spans="1:11" s="303" customFormat="1" ht="30" x14ac:dyDescent="0.2">
      <c r="A428" s="147" t="s">
        <v>386</v>
      </c>
      <c r="B428" s="272">
        <v>701</v>
      </c>
      <c r="C428" s="148" t="s">
        <v>396</v>
      </c>
      <c r="D428" s="148" t="s">
        <v>352</v>
      </c>
      <c r="E428" s="219">
        <v>5230010100</v>
      </c>
      <c r="F428" s="148" t="s">
        <v>387</v>
      </c>
      <c r="G428" s="149">
        <v>8100000</v>
      </c>
      <c r="H428" s="149">
        <v>8100000</v>
      </c>
      <c r="I428" s="149">
        <v>8100000</v>
      </c>
      <c r="J428" s="302"/>
      <c r="K428" s="270"/>
    </row>
    <row r="429" spans="1:11" s="303" customFormat="1" ht="30" x14ac:dyDescent="0.2">
      <c r="A429" s="147" t="s">
        <v>682</v>
      </c>
      <c r="B429" s="272">
        <v>701</v>
      </c>
      <c r="C429" s="148" t="s">
        <v>396</v>
      </c>
      <c r="D429" s="148" t="s">
        <v>352</v>
      </c>
      <c r="E429" s="219" t="s">
        <v>683</v>
      </c>
      <c r="F429" s="148"/>
      <c r="G429" s="149">
        <v>0</v>
      </c>
      <c r="H429" s="149">
        <v>600000</v>
      </c>
      <c r="I429" s="149">
        <v>600000</v>
      </c>
      <c r="J429" s="302"/>
      <c r="K429" s="271"/>
    </row>
    <row r="430" spans="1:11" s="303" customFormat="1" x14ac:dyDescent="0.2">
      <c r="A430" s="151" t="s">
        <v>366</v>
      </c>
      <c r="B430" s="273">
        <v>701</v>
      </c>
      <c r="C430" s="148" t="s">
        <v>396</v>
      </c>
      <c r="D430" s="148" t="s">
        <v>352</v>
      </c>
      <c r="E430" s="219" t="s">
        <v>683</v>
      </c>
      <c r="F430" s="148" t="s">
        <v>367</v>
      </c>
      <c r="G430" s="149">
        <v>0</v>
      </c>
      <c r="H430" s="149">
        <v>600000</v>
      </c>
      <c r="I430" s="149">
        <v>600000</v>
      </c>
      <c r="J430" s="302"/>
      <c r="K430" s="270"/>
    </row>
    <row r="431" spans="1:11" s="303" customFormat="1" ht="47.25" x14ac:dyDescent="0.25">
      <c r="A431" s="144" t="s">
        <v>467</v>
      </c>
      <c r="B431" s="269">
        <v>701</v>
      </c>
      <c r="C431" s="145" t="s">
        <v>396</v>
      </c>
      <c r="D431" s="145" t="s">
        <v>352</v>
      </c>
      <c r="E431" s="145" t="s">
        <v>468</v>
      </c>
      <c r="F431" s="145"/>
      <c r="G431" s="146">
        <v>15000000</v>
      </c>
      <c r="H431" s="146">
        <v>15000000</v>
      </c>
      <c r="I431" s="146">
        <v>15000000</v>
      </c>
      <c r="J431" s="302"/>
      <c r="K431" s="271"/>
    </row>
    <row r="432" spans="1:11" s="303" customFormat="1" ht="60" x14ac:dyDescent="0.2">
      <c r="A432" s="147" t="s">
        <v>555</v>
      </c>
      <c r="B432" s="272">
        <v>701</v>
      </c>
      <c r="C432" s="148" t="s">
        <v>396</v>
      </c>
      <c r="D432" s="148" t="s">
        <v>352</v>
      </c>
      <c r="E432" s="148" t="s">
        <v>470</v>
      </c>
      <c r="F432" s="148"/>
      <c r="G432" s="149">
        <v>12000000</v>
      </c>
      <c r="H432" s="149">
        <v>12000000</v>
      </c>
      <c r="I432" s="149">
        <v>12000000</v>
      </c>
      <c r="J432" s="302"/>
      <c r="K432" s="270"/>
    </row>
    <row r="433" spans="1:11" s="303" customFormat="1" ht="30" x14ac:dyDescent="0.2">
      <c r="A433" s="147" t="s">
        <v>684</v>
      </c>
      <c r="B433" s="272">
        <v>701</v>
      </c>
      <c r="C433" s="148" t="s">
        <v>396</v>
      </c>
      <c r="D433" s="148" t="s">
        <v>352</v>
      </c>
      <c r="E433" s="148" t="s">
        <v>685</v>
      </c>
      <c r="F433" s="148"/>
      <c r="G433" s="149">
        <v>12000000</v>
      </c>
      <c r="H433" s="149">
        <v>12000000</v>
      </c>
      <c r="I433" s="149">
        <v>12000000</v>
      </c>
      <c r="J433" s="302"/>
      <c r="K433" s="271"/>
    </row>
    <row r="434" spans="1:11" s="303" customFormat="1" x14ac:dyDescent="0.2">
      <c r="A434" s="147" t="s">
        <v>366</v>
      </c>
      <c r="B434" s="272">
        <v>701</v>
      </c>
      <c r="C434" s="148" t="s">
        <v>396</v>
      </c>
      <c r="D434" s="148" t="s">
        <v>352</v>
      </c>
      <c r="E434" s="148" t="s">
        <v>685</v>
      </c>
      <c r="F434" s="148" t="s">
        <v>367</v>
      </c>
      <c r="G434" s="149">
        <v>12000000</v>
      </c>
      <c r="H434" s="149">
        <v>12000000</v>
      </c>
      <c r="I434" s="149">
        <v>12000000</v>
      </c>
      <c r="J434" s="302"/>
      <c r="K434" s="270"/>
    </row>
    <row r="435" spans="1:11" s="303" customFormat="1" x14ac:dyDescent="0.2">
      <c r="A435" s="147" t="s">
        <v>479</v>
      </c>
      <c r="B435" s="272">
        <v>701</v>
      </c>
      <c r="C435" s="148" t="s">
        <v>396</v>
      </c>
      <c r="D435" s="148" t="s">
        <v>352</v>
      </c>
      <c r="E435" s="148" t="s">
        <v>556</v>
      </c>
      <c r="F435" s="148"/>
      <c r="G435" s="149">
        <v>3000000</v>
      </c>
      <c r="H435" s="149">
        <v>3000000</v>
      </c>
      <c r="I435" s="149">
        <v>3000000</v>
      </c>
      <c r="J435" s="302"/>
      <c r="K435" s="271"/>
    </row>
    <row r="436" spans="1:11" s="303" customFormat="1" ht="45" x14ac:dyDescent="0.2">
      <c r="A436" s="147" t="s">
        <v>686</v>
      </c>
      <c r="B436" s="272">
        <v>701</v>
      </c>
      <c r="C436" s="148" t="s">
        <v>396</v>
      </c>
      <c r="D436" s="148" t="s">
        <v>352</v>
      </c>
      <c r="E436" s="148" t="s">
        <v>687</v>
      </c>
      <c r="F436" s="148"/>
      <c r="G436" s="149">
        <v>3000000</v>
      </c>
      <c r="H436" s="149">
        <v>3000000</v>
      </c>
      <c r="I436" s="149">
        <v>3000000</v>
      </c>
      <c r="J436" s="302"/>
      <c r="K436" s="270"/>
    </row>
    <row r="437" spans="1:11" s="303" customFormat="1" x14ac:dyDescent="0.2">
      <c r="A437" s="147" t="s">
        <v>366</v>
      </c>
      <c r="B437" s="272">
        <v>701</v>
      </c>
      <c r="C437" s="148" t="s">
        <v>396</v>
      </c>
      <c r="D437" s="148" t="s">
        <v>352</v>
      </c>
      <c r="E437" s="148" t="s">
        <v>687</v>
      </c>
      <c r="F437" s="148" t="s">
        <v>367</v>
      </c>
      <c r="G437" s="149">
        <v>3000000</v>
      </c>
      <c r="H437" s="149">
        <v>3000000</v>
      </c>
      <c r="I437" s="149">
        <v>3000000</v>
      </c>
      <c r="J437" s="302"/>
      <c r="K437" s="271"/>
    </row>
    <row r="438" spans="1:11" s="306" customFormat="1" ht="31.5" x14ac:dyDescent="0.25">
      <c r="A438" s="144" t="s">
        <v>471</v>
      </c>
      <c r="B438" s="272">
        <v>701</v>
      </c>
      <c r="C438" s="148" t="s">
        <v>396</v>
      </c>
      <c r="D438" s="148" t="s">
        <v>352</v>
      </c>
      <c r="E438" s="145" t="s">
        <v>468</v>
      </c>
      <c r="F438" s="145"/>
      <c r="G438" s="146">
        <v>52924248</v>
      </c>
      <c r="H438" s="146">
        <v>42424248</v>
      </c>
      <c r="I438" s="146">
        <v>42424248</v>
      </c>
      <c r="J438" s="307"/>
      <c r="K438" s="276"/>
    </row>
    <row r="439" spans="1:11" s="303" customFormat="1" ht="45" x14ac:dyDescent="0.2">
      <c r="A439" s="147" t="s">
        <v>472</v>
      </c>
      <c r="B439" s="272">
        <v>701</v>
      </c>
      <c r="C439" s="148" t="s">
        <v>396</v>
      </c>
      <c r="D439" s="148" t="s">
        <v>352</v>
      </c>
      <c r="E439" s="148" t="s">
        <v>470</v>
      </c>
      <c r="F439" s="148"/>
      <c r="G439" s="149">
        <v>51724248</v>
      </c>
      <c r="H439" s="149">
        <v>41224248</v>
      </c>
      <c r="I439" s="149">
        <v>41224248</v>
      </c>
      <c r="J439" s="302"/>
      <c r="K439" s="271"/>
    </row>
    <row r="440" spans="1:11" s="303" customFormat="1" x14ac:dyDescent="0.2">
      <c r="A440" s="147" t="s">
        <v>688</v>
      </c>
      <c r="B440" s="272">
        <v>701</v>
      </c>
      <c r="C440" s="148" t="s">
        <v>396</v>
      </c>
      <c r="D440" s="148" t="s">
        <v>352</v>
      </c>
      <c r="E440" s="148" t="s">
        <v>689</v>
      </c>
      <c r="F440" s="148"/>
      <c r="G440" s="149">
        <v>51724248</v>
      </c>
      <c r="H440" s="149">
        <v>41224248</v>
      </c>
      <c r="I440" s="149">
        <v>41224248</v>
      </c>
      <c r="J440" s="302"/>
      <c r="K440" s="271"/>
    </row>
    <row r="441" spans="1:11" s="303" customFormat="1" ht="30" x14ac:dyDescent="0.2">
      <c r="A441" s="147" t="s">
        <v>437</v>
      </c>
      <c r="B441" s="272">
        <v>701</v>
      </c>
      <c r="C441" s="148" t="s">
        <v>396</v>
      </c>
      <c r="D441" s="148" t="s">
        <v>352</v>
      </c>
      <c r="E441" s="148" t="s">
        <v>689</v>
      </c>
      <c r="F441" s="148" t="s">
        <v>438</v>
      </c>
      <c r="G441" s="149">
        <v>51724248</v>
      </c>
      <c r="H441" s="149">
        <v>41224248</v>
      </c>
      <c r="I441" s="149">
        <v>41224248</v>
      </c>
      <c r="J441" s="302"/>
      <c r="K441" s="271"/>
    </row>
    <row r="442" spans="1:11" s="303" customFormat="1" x14ac:dyDescent="0.2">
      <c r="A442" s="147" t="s">
        <v>557</v>
      </c>
      <c r="B442" s="272">
        <v>701</v>
      </c>
      <c r="C442" s="148" t="s">
        <v>396</v>
      </c>
      <c r="D442" s="148" t="s">
        <v>352</v>
      </c>
      <c r="E442" s="148" t="s">
        <v>556</v>
      </c>
      <c r="F442" s="148"/>
      <c r="G442" s="149">
        <v>1200000</v>
      </c>
      <c r="H442" s="149">
        <v>1200000</v>
      </c>
      <c r="I442" s="149">
        <v>1200000</v>
      </c>
      <c r="J442" s="302"/>
      <c r="K442" s="271"/>
    </row>
    <row r="443" spans="1:11" s="303" customFormat="1" ht="30" x14ac:dyDescent="0.2">
      <c r="A443" s="147" t="s">
        <v>690</v>
      </c>
      <c r="B443" s="272">
        <v>701</v>
      </c>
      <c r="C443" s="148" t="s">
        <v>396</v>
      </c>
      <c r="D443" s="148" t="s">
        <v>352</v>
      </c>
      <c r="E443" s="148" t="s">
        <v>691</v>
      </c>
      <c r="F443" s="148"/>
      <c r="G443" s="149">
        <v>1200000</v>
      </c>
      <c r="H443" s="149">
        <v>1200000</v>
      </c>
      <c r="I443" s="149">
        <v>1200000</v>
      </c>
      <c r="J443" s="302"/>
      <c r="K443" s="271"/>
    </row>
    <row r="444" spans="1:11" s="303" customFormat="1" x14ac:dyDescent="0.2">
      <c r="A444" s="147" t="s">
        <v>366</v>
      </c>
      <c r="B444" s="272">
        <v>701</v>
      </c>
      <c r="C444" s="148" t="s">
        <v>396</v>
      </c>
      <c r="D444" s="148" t="s">
        <v>352</v>
      </c>
      <c r="E444" s="148" t="s">
        <v>691</v>
      </c>
      <c r="F444" s="148" t="s">
        <v>367</v>
      </c>
      <c r="G444" s="149">
        <v>1200000</v>
      </c>
      <c r="H444" s="149">
        <v>1200000</v>
      </c>
      <c r="I444" s="149">
        <v>1200000</v>
      </c>
      <c r="J444" s="302"/>
      <c r="K444" s="271"/>
    </row>
    <row r="445" spans="1:11" s="143" customFormat="1" ht="15.75" x14ac:dyDescent="0.25">
      <c r="A445" s="144" t="s">
        <v>439</v>
      </c>
      <c r="B445" s="269">
        <v>701</v>
      </c>
      <c r="C445" s="145" t="s">
        <v>396</v>
      </c>
      <c r="D445" s="145" t="s">
        <v>363</v>
      </c>
      <c r="E445" s="145"/>
      <c r="F445" s="145"/>
      <c r="G445" s="146">
        <v>45712566</v>
      </c>
      <c r="H445" s="146">
        <v>46778339</v>
      </c>
      <c r="I445" s="146">
        <v>47846743</v>
      </c>
      <c r="J445" s="298"/>
      <c r="K445" s="270"/>
    </row>
    <row r="446" spans="1:11" ht="47.25" x14ac:dyDescent="0.25">
      <c r="A446" s="160" t="s">
        <v>519</v>
      </c>
      <c r="B446" s="280">
        <v>701</v>
      </c>
      <c r="C446" s="145" t="s">
        <v>396</v>
      </c>
      <c r="D446" s="145" t="s">
        <v>363</v>
      </c>
      <c r="E446" s="217" t="s">
        <v>520</v>
      </c>
      <c r="F446" s="145"/>
      <c r="G446" s="146">
        <v>3338566</v>
      </c>
      <c r="H446" s="146">
        <v>3404339</v>
      </c>
      <c r="I446" s="146">
        <v>3472743</v>
      </c>
      <c r="K446" s="271"/>
    </row>
    <row r="447" spans="1:11" x14ac:dyDescent="0.2">
      <c r="A447" s="147" t="s">
        <v>475</v>
      </c>
      <c r="B447" s="272">
        <v>701</v>
      </c>
      <c r="C447" s="148" t="s">
        <v>396</v>
      </c>
      <c r="D447" s="148" t="s">
        <v>363</v>
      </c>
      <c r="E447" s="219" t="s">
        <v>526</v>
      </c>
      <c r="F447" s="148"/>
      <c r="G447" s="149">
        <v>3338566</v>
      </c>
      <c r="H447" s="149">
        <v>3404339</v>
      </c>
      <c r="I447" s="149">
        <v>3472743</v>
      </c>
    </row>
    <row r="448" spans="1:11" s="303" customFormat="1" x14ac:dyDescent="0.2">
      <c r="A448" s="147" t="s">
        <v>558</v>
      </c>
      <c r="B448" s="272">
        <v>701</v>
      </c>
      <c r="C448" s="148" t="s">
        <v>396</v>
      </c>
      <c r="D448" s="148" t="s">
        <v>363</v>
      </c>
      <c r="E448" s="219" t="s">
        <v>526</v>
      </c>
      <c r="F448" s="148"/>
      <c r="G448" s="149">
        <v>3338566</v>
      </c>
      <c r="H448" s="149">
        <v>3404339</v>
      </c>
      <c r="I448" s="149">
        <v>3472743</v>
      </c>
      <c r="J448" s="302"/>
      <c r="K448" s="271"/>
    </row>
    <row r="449" spans="1:11" s="303" customFormat="1" ht="60" x14ac:dyDescent="0.2">
      <c r="A449" s="147" t="s">
        <v>692</v>
      </c>
      <c r="B449" s="272">
        <v>701</v>
      </c>
      <c r="C449" s="148" t="s">
        <v>396</v>
      </c>
      <c r="D449" s="148" t="s">
        <v>363</v>
      </c>
      <c r="E449" s="219">
        <v>5230010020</v>
      </c>
      <c r="F449" s="148"/>
      <c r="G449" s="149">
        <v>3338566</v>
      </c>
      <c r="H449" s="149">
        <v>3404339</v>
      </c>
      <c r="I449" s="149">
        <v>3472743</v>
      </c>
      <c r="J449" s="302"/>
      <c r="K449" s="270"/>
    </row>
    <row r="450" spans="1:11" ht="30" x14ac:dyDescent="0.2">
      <c r="A450" s="147" t="s">
        <v>357</v>
      </c>
      <c r="B450" s="272">
        <v>701</v>
      </c>
      <c r="C450" s="148" t="s">
        <v>396</v>
      </c>
      <c r="D450" s="148" t="s">
        <v>363</v>
      </c>
      <c r="E450" s="219">
        <v>5230010020</v>
      </c>
      <c r="F450" s="148" t="s">
        <v>358</v>
      </c>
      <c r="G450" s="150">
        <v>1644319</v>
      </c>
      <c r="H450" s="150">
        <v>1710092</v>
      </c>
      <c r="I450" s="150">
        <v>1778496</v>
      </c>
      <c r="K450" s="271"/>
    </row>
    <row r="451" spans="1:11" x14ac:dyDescent="0.2">
      <c r="A451" s="147" t="s">
        <v>366</v>
      </c>
      <c r="B451" s="272">
        <v>701</v>
      </c>
      <c r="C451" s="148" t="s">
        <v>396</v>
      </c>
      <c r="D451" s="148" t="s">
        <v>363</v>
      </c>
      <c r="E451" s="219">
        <v>5230010020</v>
      </c>
      <c r="F451" s="148" t="s">
        <v>367</v>
      </c>
      <c r="G451" s="150">
        <v>1694247</v>
      </c>
      <c r="H451" s="150">
        <v>1694247</v>
      </c>
      <c r="I451" s="150">
        <v>1694247</v>
      </c>
    </row>
    <row r="452" spans="1:11" ht="15.75" x14ac:dyDescent="0.25">
      <c r="A452" s="144" t="s">
        <v>551</v>
      </c>
      <c r="B452" s="269">
        <v>701</v>
      </c>
      <c r="C452" s="145" t="s">
        <v>396</v>
      </c>
      <c r="D452" s="145" t="s">
        <v>363</v>
      </c>
      <c r="E452" s="145" t="s">
        <v>552</v>
      </c>
      <c r="F452" s="145"/>
      <c r="G452" s="146">
        <v>874000</v>
      </c>
      <c r="H452" s="146">
        <v>874000</v>
      </c>
      <c r="I452" s="146">
        <v>874000</v>
      </c>
      <c r="K452" s="271"/>
    </row>
    <row r="453" spans="1:11" ht="45" x14ac:dyDescent="0.2">
      <c r="A453" s="147" t="s">
        <v>559</v>
      </c>
      <c r="B453" s="272">
        <v>701</v>
      </c>
      <c r="C453" s="148" t="s">
        <v>396</v>
      </c>
      <c r="D453" s="148" t="s">
        <v>363</v>
      </c>
      <c r="E453" s="148" t="s">
        <v>560</v>
      </c>
      <c r="F453" s="148"/>
      <c r="G453" s="149">
        <v>794000</v>
      </c>
      <c r="H453" s="149">
        <v>794000</v>
      </c>
      <c r="I453" s="149">
        <v>794000</v>
      </c>
    </row>
    <row r="454" spans="1:11" ht="45" x14ac:dyDescent="0.2">
      <c r="A454" s="147" t="s">
        <v>693</v>
      </c>
      <c r="B454" s="272">
        <v>701</v>
      </c>
      <c r="C454" s="148" t="s">
        <v>396</v>
      </c>
      <c r="D454" s="148" t="s">
        <v>363</v>
      </c>
      <c r="E454" s="148">
        <v>5530010030</v>
      </c>
      <c r="F454" s="148"/>
      <c r="G454" s="149">
        <v>794000</v>
      </c>
      <c r="H454" s="149">
        <v>794000</v>
      </c>
      <c r="I454" s="149">
        <v>794000</v>
      </c>
      <c r="K454" s="271"/>
    </row>
    <row r="455" spans="1:11" ht="30" x14ac:dyDescent="0.2">
      <c r="A455" s="147" t="s">
        <v>357</v>
      </c>
      <c r="B455" s="272">
        <v>701</v>
      </c>
      <c r="C455" s="148" t="s">
        <v>396</v>
      </c>
      <c r="D455" s="148" t="s">
        <v>363</v>
      </c>
      <c r="E455" s="148">
        <v>5530010030</v>
      </c>
      <c r="F455" s="148" t="s">
        <v>358</v>
      </c>
      <c r="G455" s="149">
        <v>194000</v>
      </c>
      <c r="H455" s="149">
        <v>194000</v>
      </c>
      <c r="I455" s="149">
        <v>194000</v>
      </c>
    </row>
    <row r="456" spans="1:11" x14ac:dyDescent="0.2">
      <c r="A456" s="147" t="s">
        <v>366</v>
      </c>
      <c r="B456" s="272">
        <v>701</v>
      </c>
      <c r="C456" s="148" t="s">
        <v>396</v>
      </c>
      <c r="D456" s="148" t="s">
        <v>363</v>
      </c>
      <c r="E456" s="148">
        <v>5530010030</v>
      </c>
      <c r="F456" s="148" t="s">
        <v>367</v>
      </c>
      <c r="G456" s="149">
        <v>600000</v>
      </c>
      <c r="H456" s="149">
        <v>600000</v>
      </c>
      <c r="I456" s="149">
        <v>600000</v>
      </c>
      <c r="K456" s="271"/>
    </row>
    <row r="457" spans="1:11" x14ac:dyDescent="0.2">
      <c r="A457" s="147" t="s">
        <v>479</v>
      </c>
      <c r="B457" s="272">
        <v>701</v>
      </c>
      <c r="C457" s="148" t="s">
        <v>396</v>
      </c>
      <c r="D457" s="148" t="s">
        <v>363</v>
      </c>
      <c r="E457" s="148" t="s">
        <v>553</v>
      </c>
      <c r="F457" s="148"/>
      <c r="G457" s="149">
        <v>80000</v>
      </c>
      <c r="H457" s="149">
        <v>80000</v>
      </c>
      <c r="I457" s="149">
        <v>80000</v>
      </c>
    </row>
    <row r="458" spans="1:11" ht="45" x14ac:dyDescent="0.2">
      <c r="A458" s="147" t="s">
        <v>679</v>
      </c>
      <c r="B458" s="272">
        <v>701</v>
      </c>
      <c r="C458" s="148" t="s">
        <v>396</v>
      </c>
      <c r="D458" s="148" t="s">
        <v>363</v>
      </c>
      <c r="E458" s="148">
        <v>5540071020</v>
      </c>
      <c r="F458" s="148"/>
      <c r="G458" s="149">
        <v>80000</v>
      </c>
      <c r="H458" s="149">
        <v>80000</v>
      </c>
      <c r="I458" s="149">
        <v>80000</v>
      </c>
      <c r="K458" s="271"/>
    </row>
    <row r="459" spans="1:11" x14ac:dyDescent="0.2">
      <c r="A459" s="147" t="s">
        <v>366</v>
      </c>
      <c r="B459" s="272">
        <v>701</v>
      </c>
      <c r="C459" s="148" t="s">
        <v>396</v>
      </c>
      <c r="D459" s="148" t="s">
        <v>363</v>
      </c>
      <c r="E459" s="148">
        <v>5540071020</v>
      </c>
      <c r="F459" s="148" t="s">
        <v>367</v>
      </c>
      <c r="G459" s="149">
        <v>80000</v>
      </c>
      <c r="H459" s="149">
        <v>80000</v>
      </c>
      <c r="I459" s="149">
        <v>80000</v>
      </c>
    </row>
    <row r="460" spans="1:11" ht="47.25" x14ac:dyDescent="0.25">
      <c r="A460" s="144" t="s">
        <v>467</v>
      </c>
      <c r="B460" s="269">
        <v>701</v>
      </c>
      <c r="C460" s="145" t="s">
        <v>396</v>
      </c>
      <c r="D460" s="145" t="s">
        <v>363</v>
      </c>
      <c r="E460" s="145" t="s">
        <v>468</v>
      </c>
      <c r="F460" s="145"/>
      <c r="G460" s="146">
        <v>28000000</v>
      </c>
      <c r="H460" s="146">
        <v>29000000</v>
      </c>
      <c r="I460" s="146">
        <v>30000000</v>
      </c>
      <c r="K460" s="271"/>
    </row>
    <row r="461" spans="1:11" ht="60" x14ac:dyDescent="0.2">
      <c r="A461" s="147" t="s">
        <v>555</v>
      </c>
      <c r="B461" s="272">
        <v>701</v>
      </c>
      <c r="C461" s="148" t="s">
        <v>396</v>
      </c>
      <c r="D461" s="148" t="s">
        <v>363</v>
      </c>
      <c r="E461" s="148" t="s">
        <v>470</v>
      </c>
      <c r="F461" s="148"/>
      <c r="G461" s="149">
        <v>28000000</v>
      </c>
      <c r="H461" s="149">
        <v>29000000</v>
      </c>
      <c r="I461" s="149">
        <v>30000000</v>
      </c>
    </row>
    <row r="462" spans="1:11" ht="30" x14ac:dyDescent="0.2">
      <c r="A462" s="147" t="s">
        <v>694</v>
      </c>
      <c r="B462" s="272">
        <v>701</v>
      </c>
      <c r="C462" s="148" t="s">
        <v>396</v>
      </c>
      <c r="D462" s="148" t="s">
        <v>363</v>
      </c>
      <c r="E462" s="148" t="s">
        <v>695</v>
      </c>
      <c r="F462" s="148"/>
      <c r="G462" s="149">
        <v>28000000</v>
      </c>
      <c r="H462" s="149">
        <v>29000000</v>
      </c>
      <c r="I462" s="149">
        <v>30000000</v>
      </c>
      <c r="K462" s="271"/>
    </row>
    <row r="463" spans="1:11" x14ac:dyDescent="0.2">
      <c r="A463" s="147" t="s">
        <v>366</v>
      </c>
      <c r="B463" s="272">
        <v>701</v>
      </c>
      <c r="C463" s="148" t="s">
        <v>396</v>
      </c>
      <c r="D463" s="148" t="s">
        <v>363</v>
      </c>
      <c r="E463" s="148" t="s">
        <v>695</v>
      </c>
      <c r="F463" s="148" t="s">
        <v>367</v>
      </c>
      <c r="G463" s="149">
        <v>28000000</v>
      </c>
      <c r="H463" s="149">
        <v>29000000</v>
      </c>
      <c r="I463" s="149">
        <v>30000000</v>
      </c>
    </row>
    <row r="464" spans="1:11" ht="15.75" x14ac:dyDescent="0.25">
      <c r="A464" s="144" t="s">
        <v>343</v>
      </c>
      <c r="B464" s="269">
        <v>701</v>
      </c>
      <c r="C464" s="145" t="s">
        <v>396</v>
      </c>
      <c r="D464" s="145" t="s">
        <v>363</v>
      </c>
      <c r="E464" s="145" t="s">
        <v>344</v>
      </c>
      <c r="F464" s="145"/>
      <c r="G464" s="146">
        <v>13500000</v>
      </c>
      <c r="H464" s="146">
        <v>13500000</v>
      </c>
      <c r="I464" s="146">
        <v>13500000</v>
      </c>
      <c r="K464" s="271"/>
    </row>
    <row r="465" spans="1:11" x14ac:dyDescent="0.2">
      <c r="A465" s="147" t="s">
        <v>380</v>
      </c>
      <c r="B465" s="272">
        <v>701</v>
      </c>
      <c r="C465" s="148" t="s">
        <v>396</v>
      </c>
      <c r="D465" s="148" t="s">
        <v>363</v>
      </c>
      <c r="E465" s="148" t="s">
        <v>381</v>
      </c>
      <c r="F465" s="148"/>
      <c r="G465" s="149">
        <v>13500000</v>
      </c>
      <c r="H465" s="149">
        <v>13500000</v>
      </c>
      <c r="I465" s="149">
        <v>13500000</v>
      </c>
    </row>
    <row r="466" spans="1:11" ht="30" x14ac:dyDescent="0.2">
      <c r="A466" s="147" t="s">
        <v>435</v>
      </c>
      <c r="B466" s="272">
        <v>701</v>
      </c>
      <c r="C466" s="148" t="s">
        <v>396</v>
      </c>
      <c r="D466" s="148" t="s">
        <v>363</v>
      </c>
      <c r="E466" s="148" t="s">
        <v>436</v>
      </c>
      <c r="F466" s="148"/>
      <c r="G466" s="149">
        <v>13500000</v>
      </c>
      <c r="H466" s="149">
        <v>13500000</v>
      </c>
      <c r="I466" s="149">
        <v>13500000</v>
      </c>
      <c r="K466" s="271"/>
    </row>
    <row r="467" spans="1:11" ht="30" x14ac:dyDescent="0.2">
      <c r="A467" s="147" t="s">
        <v>357</v>
      </c>
      <c r="B467" s="272">
        <v>701</v>
      </c>
      <c r="C467" s="148" t="s">
        <v>396</v>
      </c>
      <c r="D467" s="148" t="s">
        <v>363</v>
      </c>
      <c r="E467" s="148" t="s">
        <v>436</v>
      </c>
      <c r="F467" s="148" t="s">
        <v>358</v>
      </c>
      <c r="G467" s="149">
        <v>197734</v>
      </c>
      <c r="H467" s="149">
        <v>197734</v>
      </c>
      <c r="I467" s="149">
        <v>197734</v>
      </c>
    </row>
    <row r="468" spans="1:11" x14ac:dyDescent="0.2">
      <c r="A468" s="147" t="s">
        <v>366</v>
      </c>
      <c r="B468" s="272">
        <v>701</v>
      </c>
      <c r="C468" s="148" t="s">
        <v>396</v>
      </c>
      <c r="D468" s="148" t="s">
        <v>363</v>
      </c>
      <c r="E468" s="148" t="s">
        <v>436</v>
      </c>
      <c r="F468" s="148" t="s">
        <v>367</v>
      </c>
      <c r="G468" s="149">
        <v>13302266</v>
      </c>
      <c r="H468" s="149">
        <v>13302266</v>
      </c>
      <c r="I468" s="149">
        <v>13302266</v>
      </c>
      <c r="K468" s="271"/>
    </row>
    <row r="469" spans="1:11" ht="30" hidden="1" x14ac:dyDescent="0.2">
      <c r="A469" s="147" t="s">
        <v>437</v>
      </c>
      <c r="B469" s="272">
        <v>701</v>
      </c>
      <c r="C469" s="148" t="s">
        <v>396</v>
      </c>
      <c r="D469" s="148" t="s">
        <v>363</v>
      </c>
      <c r="E469" s="148" t="s">
        <v>381</v>
      </c>
      <c r="F469" s="148" t="s">
        <v>438</v>
      </c>
      <c r="G469" s="149"/>
      <c r="H469" s="149"/>
      <c r="I469" s="150"/>
    </row>
    <row r="470" spans="1:11" s="143" customFormat="1" ht="15.75" x14ac:dyDescent="0.25">
      <c r="A470" s="144" t="s">
        <v>440</v>
      </c>
      <c r="B470" s="269">
        <v>701</v>
      </c>
      <c r="C470" s="145" t="s">
        <v>396</v>
      </c>
      <c r="D470" s="145" t="s">
        <v>369</v>
      </c>
      <c r="E470" s="145"/>
      <c r="F470" s="145"/>
      <c r="G470" s="146">
        <v>21392289.530000001</v>
      </c>
      <c r="H470" s="146">
        <v>20604489.530000001</v>
      </c>
      <c r="I470" s="146">
        <v>20716689.530000001</v>
      </c>
      <c r="J470" s="298"/>
      <c r="K470" s="271"/>
    </row>
    <row r="471" spans="1:11" s="143" customFormat="1" ht="31.5" x14ac:dyDescent="0.25">
      <c r="A471" s="144" t="s">
        <v>561</v>
      </c>
      <c r="B471" s="269">
        <v>701</v>
      </c>
      <c r="C471" s="145" t="s">
        <v>396</v>
      </c>
      <c r="D471" s="145" t="s">
        <v>369</v>
      </c>
      <c r="E471" s="145" t="s">
        <v>562</v>
      </c>
      <c r="F471" s="145"/>
      <c r="G471" s="146">
        <v>3895900</v>
      </c>
      <c r="H471" s="146">
        <v>2995900</v>
      </c>
      <c r="I471" s="146">
        <v>2995900</v>
      </c>
      <c r="J471" s="298"/>
      <c r="K471" s="270"/>
    </row>
    <row r="472" spans="1:11" s="143" customFormat="1" ht="30" x14ac:dyDescent="0.25">
      <c r="A472" s="251" t="s">
        <v>563</v>
      </c>
      <c r="B472" s="292">
        <v>701</v>
      </c>
      <c r="C472" s="148" t="s">
        <v>396</v>
      </c>
      <c r="D472" s="148" t="s">
        <v>369</v>
      </c>
      <c r="E472" s="148" t="s">
        <v>564</v>
      </c>
      <c r="F472" s="148"/>
      <c r="G472" s="149">
        <v>3895900</v>
      </c>
      <c r="H472" s="149">
        <v>2995900</v>
      </c>
      <c r="I472" s="149">
        <v>2995900</v>
      </c>
      <c r="J472" s="298"/>
      <c r="K472" s="271"/>
    </row>
    <row r="473" spans="1:11" s="143" customFormat="1" ht="30" x14ac:dyDescent="0.25">
      <c r="A473" s="252" t="s">
        <v>696</v>
      </c>
      <c r="B473" s="292">
        <v>701</v>
      </c>
      <c r="C473" s="148" t="s">
        <v>396</v>
      </c>
      <c r="D473" s="148" t="s">
        <v>369</v>
      </c>
      <c r="E473" s="148">
        <v>5430010001</v>
      </c>
      <c r="F473" s="148"/>
      <c r="G473" s="149">
        <v>3525900</v>
      </c>
      <c r="H473" s="149">
        <v>2625900</v>
      </c>
      <c r="I473" s="149">
        <v>2625900</v>
      </c>
      <c r="J473" s="298"/>
      <c r="K473" s="270"/>
    </row>
    <row r="474" spans="1:11" s="143" customFormat="1" ht="75" x14ac:dyDescent="0.25">
      <c r="A474" s="252" t="s">
        <v>349</v>
      </c>
      <c r="B474" s="292">
        <v>701</v>
      </c>
      <c r="C474" s="148" t="s">
        <v>396</v>
      </c>
      <c r="D474" s="148" t="s">
        <v>369</v>
      </c>
      <c r="E474" s="148">
        <v>5430010001</v>
      </c>
      <c r="F474" s="148" t="s">
        <v>350</v>
      </c>
      <c r="G474" s="150">
        <v>272580</v>
      </c>
      <c r="H474" s="150">
        <v>272580</v>
      </c>
      <c r="I474" s="150">
        <v>272580</v>
      </c>
      <c r="J474" s="298"/>
      <c r="K474" s="271"/>
    </row>
    <row r="475" spans="1:11" s="143" customFormat="1" ht="30.75" x14ac:dyDescent="0.25">
      <c r="A475" s="147" t="s">
        <v>357</v>
      </c>
      <c r="B475" s="272">
        <v>701</v>
      </c>
      <c r="C475" s="148" t="s">
        <v>396</v>
      </c>
      <c r="D475" s="148" t="s">
        <v>369</v>
      </c>
      <c r="E475" s="148">
        <v>5430010001</v>
      </c>
      <c r="F475" s="148" t="s">
        <v>358</v>
      </c>
      <c r="G475" s="150">
        <v>1218924.6200000001</v>
      </c>
      <c r="H475" s="150">
        <v>1218924.6200000001</v>
      </c>
      <c r="I475" s="150">
        <v>1218924.6200000001</v>
      </c>
      <c r="J475" s="298"/>
      <c r="K475" s="270"/>
    </row>
    <row r="476" spans="1:11" s="143" customFormat="1" ht="15.75" x14ac:dyDescent="0.25">
      <c r="A476" s="147" t="s">
        <v>366</v>
      </c>
      <c r="B476" s="272">
        <v>701</v>
      </c>
      <c r="C476" s="148" t="s">
        <v>396</v>
      </c>
      <c r="D476" s="148" t="s">
        <v>369</v>
      </c>
      <c r="E476" s="148">
        <v>5430010001</v>
      </c>
      <c r="F476" s="148" t="s">
        <v>367</v>
      </c>
      <c r="G476" s="150">
        <v>2034395.38</v>
      </c>
      <c r="H476" s="150">
        <v>1134395.3799999999</v>
      </c>
      <c r="I476" s="150">
        <v>1134395.3799999999</v>
      </c>
      <c r="J476" s="298"/>
      <c r="K476" s="271"/>
    </row>
    <row r="477" spans="1:11" s="143" customFormat="1" ht="30.75" x14ac:dyDescent="0.25">
      <c r="A477" s="147" t="s">
        <v>697</v>
      </c>
      <c r="B477" s="272">
        <v>701</v>
      </c>
      <c r="C477" s="148" t="s">
        <v>396</v>
      </c>
      <c r="D477" s="148" t="s">
        <v>369</v>
      </c>
      <c r="E477" s="148">
        <v>5430010002</v>
      </c>
      <c r="F477" s="148"/>
      <c r="G477" s="150">
        <v>50000</v>
      </c>
      <c r="H477" s="150">
        <v>50000</v>
      </c>
      <c r="I477" s="150">
        <v>50000</v>
      </c>
      <c r="J477" s="298"/>
      <c r="K477" s="270"/>
    </row>
    <row r="478" spans="1:11" s="143" customFormat="1" ht="30.75" x14ac:dyDescent="0.25">
      <c r="A478" s="147" t="s">
        <v>357</v>
      </c>
      <c r="B478" s="272">
        <v>701</v>
      </c>
      <c r="C478" s="148" t="s">
        <v>396</v>
      </c>
      <c r="D478" s="148" t="s">
        <v>369</v>
      </c>
      <c r="E478" s="148">
        <v>5430010002</v>
      </c>
      <c r="F478" s="148" t="s">
        <v>358</v>
      </c>
      <c r="G478" s="150">
        <v>50000</v>
      </c>
      <c r="H478" s="150">
        <v>50000</v>
      </c>
      <c r="I478" s="150">
        <v>50000</v>
      </c>
      <c r="J478" s="298"/>
      <c r="K478" s="271"/>
    </row>
    <row r="479" spans="1:11" s="143" customFormat="1" ht="30.75" x14ac:dyDescent="0.25">
      <c r="A479" s="147" t="s">
        <v>698</v>
      </c>
      <c r="B479" s="272">
        <v>701</v>
      </c>
      <c r="C479" s="148" t="s">
        <v>396</v>
      </c>
      <c r="D479" s="148" t="s">
        <v>369</v>
      </c>
      <c r="E479" s="148">
        <v>5430010020</v>
      </c>
      <c r="F479" s="148"/>
      <c r="G479" s="150">
        <v>320000</v>
      </c>
      <c r="H479" s="150">
        <v>320000</v>
      </c>
      <c r="I479" s="150">
        <v>320000</v>
      </c>
      <c r="J479" s="298"/>
      <c r="K479" s="270"/>
    </row>
    <row r="480" spans="1:11" s="143" customFormat="1" ht="15.75" x14ac:dyDescent="0.25">
      <c r="A480" s="147" t="s">
        <v>366</v>
      </c>
      <c r="B480" s="272">
        <v>701</v>
      </c>
      <c r="C480" s="148" t="s">
        <v>396</v>
      </c>
      <c r="D480" s="148" t="s">
        <v>369</v>
      </c>
      <c r="E480" s="148">
        <v>5430010020</v>
      </c>
      <c r="F480" s="148" t="s">
        <v>367</v>
      </c>
      <c r="G480" s="150">
        <v>320000</v>
      </c>
      <c r="H480" s="150">
        <v>320000</v>
      </c>
      <c r="I480" s="150">
        <v>320000</v>
      </c>
      <c r="J480" s="298"/>
      <c r="K480" s="271"/>
    </row>
    <row r="481" spans="1:11" ht="15.75" x14ac:dyDescent="0.25">
      <c r="A481" s="144" t="s">
        <v>551</v>
      </c>
      <c r="B481" s="269">
        <v>701</v>
      </c>
      <c r="C481" s="145" t="s">
        <v>396</v>
      </c>
      <c r="D481" s="145" t="s">
        <v>369</v>
      </c>
      <c r="E481" s="145" t="s">
        <v>552</v>
      </c>
      <c r="F481" s="145"/>
      <c r="G481" s="146">
        <v>5856343.4399999995</v>
      </c>
      <c r="H481" s="146">
        <v>5856343.4399999995</v>
      </c>
      <c r="I481" s="146">
        <v>5856343.4399999995</v>
      </c>
    </row>
    <row r="482" spans="1:11" ht="45" x14ac:dyDescent="0.2">
      <c r="A482" s="147" t="s">
        <v>559</v>
      </c>
      <c r="B482" s="272">
        <v>701</v>
      </c>
      <c r="C482" s="148" t="s">
        <v>396</v>
      </c>
      <c r="D482" s="148" t="s">
        <v>369</v>
      </c>
      <c r="E482" s="148" t="s">
        <v>560</v>
      </c>
      <c r="F482" s="148"/>
      <c r="G482" s="149">
        <v>1787343.44</v>
      </c>
      <c r="H482" s="149">
        <v>1787343.44</v>
      </c>
      <c r="I482" s="149">
        <v>1787343.44</v>
      </c>
      <c r="K482" s="271"/>
    </row>
    <row r="483" spans="1:11" ht="60" x14ac:dyDescent="0.2">
      <c r="A483" s="147" t="s">
        <v>699</v>
      </c>
      <c r="B483" s="272">
        <v>701</v>
      </c>
      <c r="C483" s="148" t="s">
        <v>396</v>
      </c>
      <c r="D483" s="148" t="s">
        <v>369</v>
      </c>
      <c r="E483" s="148">
        <v>5530010070</v>
      </c>
      <c r="F483" s="148"/>
      <c r="G483" s="149">
        <v>1787343.44</v>
      </c>
      <c r="H483" s="149">
        <v>1787343.44</v>
      </c>
      <c r="I483" s="149">
        <v>1787343.44</v>
      </c>
    </row>
    <row r="484" spans="1:11" ht="75" hidden="1" x14ac:dyDescent="0.2">
      <c r="A484" s="147" t="s">
        <v>349</v>
      </c>
      <c r="B484" s="272">
        <v>701</v>
      </c>
      <c r="C484" s="148" t="s">
        <v>396</v>
      </c>
      <c r="D484" s="148" t="s">
        <v>369</v>
      </c>
      <c r="E484" s="148">
        <v>5530010070</v>
      </c>
      <c r="F484" s="148" t="s">
        <v>350</v>
      </c>
      <c r="G484" s="149">
        <v>0</v>
      </c>
      <c r="H484" s="149">
        <v>0</v>
      </c>
      <c r="I484" s="150">
        <v>0</v>
      </c>
      <c r="K484" s="271"/>
    </row>
    <row r="485" spans="1:11" ht="30" x14ac:dyDescent="0.2">
      <c r="A485" s="147" t="s">
        <v>357</v>
      </c>
      <c r="B485" s="272">
        <v>701</v>
      </c>
      <c r="C485" s="148" t="s">
        <v>396</v>
      </c>
      <c r="D485" s="148" t="s">
        <v>369</v>
      </c>
      <c r="E485" s="148">
        <v>5530010070</v>
      </c>
      <c r="F485" s="148" t="s">
        <v>358</v>
      </c>
      <c r="G485" s="150">
        <v>1609963.95</v>
      </c>
      <c r="H485" s="150">
        <v>1609963.95</v>
      </c>
      <c r="I485" s="150">
        <v>1609963.95</v>
      </c>
    </row>
    <row r="486" spans="1:11" x14ac:dyDescent="0.2">
      <c r="A486" s="147" t="s">
        <v>366</v>
      </c>
      <c r="B486" s="272">
        <v>701</v>
      </c>
      <c r="C486" s="148" t="s">
        <v>396</v>
      </c>
      <c r="D486" s="148" t="s">
        <v>369</v>
      </c>
      <c r="E486" s="148">
        <v>5530010070</v>
      </c>
      <c r="F486" s="148" t="s">
        <v>367</v>
      </c>
      <c r="G486" s="150">
        <v>177379.49</v>
      </c>
      <c r="H486" s="150">
        <v>177379.49</v>
      </c>
      <c r="I486" s="150">
        <v>177379.49</v>
      </c>
      <c r="K486" s="271"/>
    </row>
    <row r="487" spans="1:11" hidden="1" x14ac:dyDescent="0.2">
      <c r="A487" s="147" t="s">
        <v>359</v>
      </c>
      <c r="B487" s="272">
        <v>701</v>
      </c>
      <c r="C487" s="148" t="s">
        <v>396</v>
      </c>
      <c r="D487" s="148" t="s">
        <v>369</v>
      </c>
      <c r="E487" s="148">
        <v>5530010070</v>
      </c>
      <c r="F487" s="148" t="s">
        <v>360</v>
      </c>
      <c r="G487" s="150">
        <v>0</v>
      </c>
      <c r="H487" s="150">
        <v>0</v>
      </c>
      <c r="I487" s="150">
        <v>0</v>
      </c>
    </row>
    <row r="488" spans="1:11" x14ac:dyDescent="0.2">
      <c r="A488" s="147" t="s">
        <v>479</v>
      </c>
      <c r="B488" s="272">
        <v>701</v>
      </c>
      <c r="C488" s="148" t="s">
        <v>396</v>
      </c>
      <c r="D488" s="148" t="s">
        <v>369</v>
      </c>
      <c r="E488" s="148" t="s">
        <v>553</v>
      </c>
      <c r="F488" s="148"/>
      <c r="G488" s="149">
        <v>4069000</v>
      </c>
      <c r="H488" s="149">
        <v>4069000</v>
      </c>
      <c r="I488" s="149">
        <v>4069000</v>
      </c>
      <c r="K488" s="271"/>
    </row>
    <row r="489" spans="1:11" ht="45" x14ac:dyDescent="0.2">
      <c r="A489" s="147" t="s">
        <v>679</v>
      </c>
      <c r="B489" s="272">
        <v>701</v>
      </c>
      <c r="C489" s="148" t="s">
        <v>396</v>
      </c>
      <c r="D489" s="148" t="s">
        <v>369</v>
      </c>
      <c r="E489" s="148">
        <v>5540071020</v>
      </c>
      <c r="F489" s="148"/>
      <c r="G489" s="149">
        <v>4069000</v>
      </c>
      <c r="H489" s="149">
        <v>4069000</v>
      </c>
      <c r="I489" s="149">
        <v>4069000</v>
      </c>
    </row>
    <row r="490" spans="1:11" x14ac:dyDescent="0.2">
      <c r="A490" s="147" t="s">
        <v>366</v>
      </c>
      <c r="B490" s="272">
        <v>701</v>
      </c>
      <c r="C490" s="148" t="s">
        <v>396</v>
      </c>
      <c r="D490" s="148" t="s">
        <v>369</v>
      </c>
      <c r="E490" s="148">
        <v>5540071020</v>
      </c>
      <c r="F490" s="148" t="s">
        <v>367</v>
      </c>
      <c r="G490" s="149">
        <v>4069000</v>
      </c>
      <c r="H490" s="149">
        <v>4069000</v>
      </c>
      <c r="I490" s="149">
        <v>4069000</v>
      </c>
      <c r="K490" s="271"/>
    </row>
    <row r="491" spans="1:11" s="143" customFormat="1" ht="47.25" x14ac:dyDescent="0.25">
      <c r="A491" s="144" t="s">
        <v>547</v>
      </c>
      <c r="B491" s="269" t="s">
        <v>700</v>
      </c>
      <c r="C491" s="145" t="s">
        <v>396</v>
      </c>
      <c r="D491" s="145" t="s">
        <v>369</v>
      </c>
      <c r="E491" s="145" t="s">
        <v>548</v>
      </c>
      <c r="F491" s="145"/>
      <c r="G491" s="146">
        <v>4597700</v>
      </c>
      <c r="H491" s="146">
        <v>4597700</v>
      </c>
      <c r="I491" s="146">
        <v>4597700</v>
      </c>
      <c r="J491" s="298"/>
      <c r="K491" s="276"/>
    </row>
    <row r="492" spans="1:11" ht="30" x14ac:dyDescent="0.2">
      <c r="A492" s="147" t="s">
        <v>549</v>
      </c>
      <c r="B492" s="272" t="s">
        <v>700</v>
      </c>
      <c r="C492" s="148" t="s">
        <v>396</v>
      </c>
      <c r="D492" s="148" t="s">
        <v>369</v>
      </c>
      <c r="E492" s="148" t="s">
        <v>550</v>
      </c>
      <c r="F492" s="148"/>
      <c r="G492" s="149">
        <v>4597700</v>
      </c>
      <c r="H492" s="149">
        <v>4597700</v>
      </c>
      <c r="I492" s="149">
        <v>4597700</v>
      </c>
      <c r="K492" s="271"/>
    </row>
    <row r="493" spans="1:11" ht="30" x14ac:dyDescent="0.2">
      <c r="A493" s="147" t="s">
        <v>701</v>
      </c>
      <c r="B493" s="272" t="s">
        <v>700</v>
      </c>
      <c r="C493" s="148" t="s">
        <v>396</v>
      </c>
      <c r="D493" s="148" t="s">
        <v>369</v>
      </c>
      <c r="E493" s="148" t="s">
        <v>702</v>
      </c>
      <c r="F493" s="148"/>
      <c r="G493" s="149">
        <v>4597700</v>
      </c>
      <c r="H493" s="149">
        <v>4597700</v>
      </c>
      <c r="I493" s="149">
        <v>4597700</v>
      </c>
      <c r="K493" s="271"/>
    </row>
    <row r="494" spans="1:11" x14ac:dyDescent="0.2">
      <c r="A494" s="147" t="s">
        <v>366</v>
      </c>
      <c r="B494" s="272" t="s">
        <v>700</v>
      </c>
      <c r="C494" s="148" t="s">
        <v>396</v>
      </c>
      <c r="D494" s="148" t="s">
        <v>369</v>
      </c>
      <c r="E494" s="148" t="s">
        <v>702</v>
      </c>
      <c r="F494" s="148" t="s">
        <v>367</v>
      </c>
      <c r="G494" s="149">
        <v>4597700</v>
      </c>
      <c r="H494" s="149">
        <v>4597700</v>
      </c>
      <c r="I494" s="149">
        <v>4597700</v>
      </c>
      <c r="K494" s="271"/>
    </row>
    <row r="495" spans="1:11" ht="15.75" x14ac:dyDescent="0.25">
      <c r="A495" s="144" t="s">
        <v>343</v>
      </c>
      <c r="B495" s="269">
        <v>701</v>
      </c>
      <c r="C495" s="145" t="s">
        <v>396</v>
      </c>
      <c r="D495" s="145" t="s">
        <v>369</v>
      </c>
      <c r="E495" s="145" t="s">
        <v>344</v>
      </c>
      <c r="F495" s="148"/>
      <c r="G495" s="146">
        <v>7042346.0899999999</v>
      </c>
      <c r="H495" s="146">
        <v>7154546.0899999999</v>
      </c>
      <c r="I495" s="146">
        <v>7266746.0899999999</v>
      </c>
    </row>
    <row r="496" spans="1:11" ht="30" x14ac:dyDescent="0.2">
      <c r="A496" s="147" t="s">
        <v>345</v>
      </c>
      <c r="B496" s="272">
        <v>701</v>
      </c>
      <c r="C496" s="148" t="s">
        <v>396</v>
      </c>
      <c r="D496" s="148" t="s">
        <v>369</v>
      </c>
      <c r="E496" s="148" t="s">
        <v>346</v>
      </c>
      <c r="F496" s="148"/>
      <c r="G496" s="149">
        <v>4910546.09</v>
      </c>
      <c r="H496" s="149">
        <v>4910546.09</v>
      </c>
      <c r="I496" s="149">
        <v>4910546.09</v>
      </c>
      <c r="K496" s="271"/>
    </row>
    <row r="497" spans="1:11" ht="30" x14ac:dyDescent="0.2">
      <c r="A497" s="147" t="s">
        <v>364</v>
      </c>
      <c r="B497" s="272">
        <v>701</v>
      </c>
      <c r="C497" s="148" t="s">
        <v>396</v>
      </c>
      <c r="D497" s="148" t="s">
        <v>369</v>
      </c>
      <c r="E497" s="148" t="s">
        <v>365</v>
      </c>
      <c r="F497" s="148"/>
      <c r="G497" s="149">
        <v>4910546.09</v>
      </c>
      <c r="H497" s="149">
        <v>4910546.09</v>
      </c>
      <c r="I497" s="149">
        <v>4910546.09</v>
      </c>
    </row>
    <row r="498" spans="1:11" ht="75" x14ac:dyDescent="0.2">
      <c r="A498" s="147" t="s">
        <v>349</v>
      </c>
      <c r="B498" s="272">
        <v>701</v>
      </c>
      <c r="C498" s="148" t="s">
        <v>396</v>
      </c>
      <c r="D498" s="148" t="s">
        <v>369</v>
      </c>
      <c r="E498" s="148" t="s">
        <v>365</v>
      </c>
      <c r="F498" s="148" t="s">
        <v>350</v>
      </c>
      <c r="G498" s="149">
        <v>4910546.09</v>
      </c>
      <c r="H498" s="149">
        <v>4910546.09</v>
      </c>
      <c r="I498" s="149">
        <v>4910546.09</v>
      </c>
      <c r="K498" s="271"/>
    </row>
    <row r="499" spans="1:11" x14ac:dyDescent="0.2">
      <c r="A499" s="147" t="s">
        <v>380</v>
      </c>
      <c r="B499" s="272">
        <v>701</v>
      </c>
      <c r="C499" s="148" t="s">
        <v>396</v>
      </c>
      <c r="D499" s="148" t="s">
        <v>369</v>
      </c>
      <c r="E499" s="148" t="s">
        <v>381</v>
      </c>
      <c r="F499" s="148"/>
      <c r="G499" s="149">
        <v>2131800</v>
      </c>
      <c r="H499" s="149">
        <v>2244000</v>
      </c>
      <c r="I499" s="149">
        <v>2356200</v>
      </c>
    </row>
    <row r="500" spans="1:11" ht="30" x14ac:dyDescent="0.2">
      <c r="A500" s="147" t="s">
        <v>441</v>
      </c>
      <c r="B500" s="272">
        <v>701</v>
      </c>
      <c r="C500" s="148" t="s">
        <v>396</v>
      </c>
      <c r="D500" s="148" t="s">
        <v>369</v>
      </c>
      <c r="E500" s="148" t="s">
        <v>442</v>
      </c>
      <c r="F500" s="148"/>
      <c r="G500" s="149">
        <v>2131800</v>
      </c>
      <c r="H500" s="149">
        <v>2244000</v>
      </c>
      <c r="I500" s="149">
        <v>2356200</v>
      </c>
      <c r="K500" s="271"/>
    </row>
    <row r="501" spans="1:11" x14ac:dyDescent="0.2">
      <c r="A501" s="147" t="s">
        <v>366</v>
      </c>
      <c r="B501" s="272">
        <v>701</v>
      </c>
      <c r="C501" s="148" t="s">
        <v>396</v>
      </c>
      <c r="D501" s="148" t="s">
        <v>369</v>
      </c>
      <c r="E501" s="148" t="s">
        <v>442</v>
      </c>
      <c r="F501" s="148" t="s">
        <v>367</v>
      </c>
      <c r="G501" s="149">
        <v>2131800</v>
      </c>
      <c r="H501" s="149">
        <v>2244000</v>
      </c>
      <c r="I501" s="149">
        <v>2356200</v>
      </c>
    </row>
    <row r="502" spans="1:11" ht="15.75" x14ac:dyDescent="0.25">
      <c r="A502" s="144" t="s">
        <v>443</v>
      </c>
      <c r="B502" s="269">
        <v>701</v>
      </c>
      <c r="C502" s="145" t="s">
        <v>379</v>
      </c>
      <c r="D502" s="145"/>
      <c r="E502" s="145"/>
      <c r="F502" s="145"/>
      <c r="G502" s="146">
        <v>226602750.49000001</v>
      </c>
      <c r="H502" s="146">
        <v>219099469.13</v>
      </c>
      <c r="I502" s="146">
        <v>220629764.72</v>
      </c>
      <c r="K502" s="271"/>
    </row>
    <row r="503" spans="1:11" ht="15.75" x14ac:dyDescent="0.25">
      <c r="A503" s="144" t="s">
        <v>444</v>
      </c>
      <c r="B503" s="269">
        <v>701</v>
      </c>
      <c r="C503" s="145" t="s">
        <v>379</v>
      </c>
      <c r="D503" s="145" t="s">
        <v>340</v>
      </c>
      <c r="E503" s="145"/>
      <c r="F503" s="145"/>
      <c r="G503" s="146">
        <v>180008998.49000001</v>
      </c>
      <c r="H503" s="146">
        <v>172505717.13</v>
      </c>
      <c r="I503" s="146">
        <v>174036012.72</v>
      </c>
    </row>
    <row r="504" spans="1:11" ht="31.5" x14ac:dyDescent="0.25">
      <c r="A504" s="144" t="s">
        <v>522</v>
      </c>
      <c r="B504" s="269">
        <v>701</v>
      </c>
      <c r="C504" s="145" t="s">
        <v>379</v>
      </c>
      <c r="D504" s="145" t="s">
        <v>340</v>
      </c>
      <c r="E504" s="145" t="s">
        <v>523</v>
      </c>
      <c r="F504" s="145"/>
      <c r="G504" s="146">
        <v>179408998.49000001</v>
      </c>
      <c r="H504" s="146">
        <v>172505717.13</v>
      </c>
      <c r="I504" s="146">
        <v>174036012.72</v>
      </c>
      <c r="K504" s="271"/>
    </row>
    <row r="505" spans="1:11" x14ac:dyDescent="0.2">
      <c r="A505" s="147" t="s">
        <v>565</v>
      </c>
      <c r="B505" s="272">
        <v>701</v>
      </c>
      <c r="C505" s="148" t="s">
        <v>379</v>
      </c>
      <c r="D505" s="148" t="s">
        <v>340</v>
      </c>
      <c r="E505" s="148" t="s">
        <v>566</v>
      </c>
      <c r="F505" s="148"/>
      <c r="G505" s="149">
        <v>19451112</v>
      </c>
      <c r="H505" s="149">
        <v>20641112</v>
      </c>
      <c r="I505" s="149">
        <v>20641112</v>
      </c>
    </row>
    <row r="506" spans="1:11" ht="30" x14ac:dyDescent="0.2">
      <c r="A506" s="147" t="s">
        <v>703</v>
      </c>
      <c r="B506" s="293">
        <v>701</v>
      </c>
      <c r="C506" s="207" t="s">
        <v>379</v>
      </c>
      <c r="D506" s="207" t="s">
        <v>340</v>
      </c>
      <c r="E506" s="148">
        <v>5730010000</v>
      </c>
      <c r="F506" s="148"/>
      <c r="G506" s="149">
        <v>1880400</v>
      </c>
      <c r="H506" s="149">
        <v>1880400</v>
      </c>
      <c r="I506" s="149">
        <v>1880400</v>
      </c>
      <c r="K506" s="271"/>
    </row>
    <row r="507" spans="1:11" ht="30" x14ac:dyDescent="0.2">
      <c r="A507" s="253" t="s">
        <v>357</v>
      </c>
      <c r="B507" s="293">
        <v>701</v>
      </c>
      <c r="C507" s="207" t="s">
        <v>379</v>
      </c>
      <c r="D507" s="207" t="s">
        <v>340</v>
      </c>
      <c r="E507" s="207">
        <v>5730010000</v>
      </c>
      <c r="F507" s="207" t="s">
        <v>358</v>
      </c>
      <c r="G507" s="149">
        <v>1880400</v>
      </c>
      <c r="H507" s="149">
        <v>1880400</v>
      </c>
      <c r="I507" s="149">
        <v>1880400</v>
      </c>
      <c r="J507" s="304"/>
    </row>
    <row r="508" spans="1:11" ht="30" x14ac:dyDescent="0.2">
      <c r="A508" s="253" t="s">
        <v>704</v>
      </c>
      <c r="B508" s="293">
        <v>701</v>
      </c>
      <c r="C508" s="207" t="s">
        <v>379</v>
      </c>
      <c r="D508" s="207" t="s">
        <v>340</v>
      </c>
      <c r="E508" s="207">
        <v>5730010073</v>
      </c>
      <c r="F508" s="207"/>
      <c r="G508" s="149">
        <v>16678750</v>
      </c>
      <c r="H508" s="149">
        <v>17868750</v>
      </c>
      <c r="I508" s="149">
        <v>17868750</v>
      </c>
      <c r="J508" s="304"/>
      <c r="K508" s="271"/>
    </row>
    <row r="509" spans="1:11" ht="75" x14ac:dyDescent="0.2">
      <c r="A509" s="253" t="s">
        <v>349</v>
      </c>
      <c r="B509" s="293">
        <v>701</v>
      </c>
      <c r="C509" s="207" t="s">
        <v>379</v>
      </c>
      <c r="D509" s="207" t="s">
        <v>340</v>
      </c>
      <c r="E509" s="207">
        <v>5730010073</v>
      </c>
      <c r="F509" s="207" t="s">
        <v>350</v>
      </c>
      <c r="G509" s="149">
        <v>967950</v>
      </c>
      <c r="H509" s="149">
        <v>1057950</v>
      </c>
      <c r="I509" s="149">
        <v>1057950</v>
      </c>
      <c r="J509" s="304"/>
    </row>
    <row r="510" spans="1:11" ht="30" x14ac:dyDescent="0.2">
      <c r="A510" s="253" t="s">
        <v>357</v>
      </c>
      <c r="B510" s="293">
        <v>701</v>
      </c>
      <c r="C510" s="207" t="s">
        <v>379</v>
      </c>
      <c r="D510" s="207" t="s">
        <v>340</v>
      </c>
      <c r="E510" s="207">
        <v>5730010073</v>
      </c>
      <c r="F510" s="207" t="s">
        <v>358</v>
      </c>
      <c r="G510" s="149">
        <v>15710800</v>
      </c>
      <c r="H510" s="149">
        <v>16810800</v>
      </c>
      <c r="I510" s="149">
        <v>16810800</v>
      </c>
      <c r="J510" s="304"/>
      <c r="K510" s="271"/>
    </row>
    <row r="511" spans="1:11" x14ac:dyDescent="0.2">
      <c r="A511" s="253" t="s">
        <v>705</v>
      </c>
      <c r="B511" s="293">
        <v>701</v>
      </c>
      <c r="C511" s="207" t="s">
        <v>379</v>
      </c>
      <c r="D511" s="207" t="s">
        <v>340</v>
      </c>
      <c r="E511" s="207">
        <v>5730010080</v>
      </c>
      <c r="F511" s="207"/>
      <c r="G511" s="149">
        <v>891962</v>
      </c>
      <c r="H511" s="149">
        <v>891962</v>
      </c>
      <c r="I511" s="149">
        <v>891962</v>
      </c>
      <c r="J511" s="304"/>
    </row>
    <row r="512" spans="1:11" ht="75" x14ac:dyDescent="0.2">
      <c r="A512" s="253" t="s">
        <v>349</v>
      </c>
      <c r="B512" s="293">
        <v>701</v>
      </c>
      <c r="C512" s="207" t="s">
        <v>379</v>
      </c>
      <c r="D512" s="207" t="s">
        <v>340</v>
      </c>
      <c r="E512" s="207">
        <v>5730010080</v>
      </c>
      <c r="F512" s="207" t="s">
        <v>350</v>
      </c>
      <c r="G512" s="149">
        <v>54290</v>
      </c>
      <c r="H512" s="149">
        <v>54290</v>
      </c>
      <c r="I512" s="149">
        <v>54290</v>
      </c>
      <c r="J512" s="304"/>
    </row>
    <row r="513" spans="1:11" ht="30" x14ac:dyDescent="0.2">
      <c r="A513" s="253" t="s">
        <v>357</v>
      </c>
      <c r="B513" s="293">
        <v>701</v>
      </c>
      <c r="C513" s="207" t="s">
        <v>379</v>
      </c>
      <c r="D513" s="207" t="s">
        <v>340</v>
      </c>
      <c r="E513" s="207">
        <v>5730010080</v>
      </c>
      <c r="F513" s="207" t="s">
        <v>358</v>
      </c>
      <c r="G513" s="149">
        <v>837672</v>
      </c>
      <c r="H513" s="149">
        <v>837672</v>
      </c>
      <c r="I513" s="149">
        <v>837672</v>
      </c>
      <c r="J513" s="304"/>
      <c r="K513" s="271"/>
    </row>
    <row r="514" spans="1:11" x14ac:dyDescent="0.2">
      <c r="A514" s="147" t="s">
        <v>479</v>
      </c>
      <c r="B514" s="293">
        <v>701</v>
      </c>
      <c r="C514" s="207" t="s">
        <v>379</v>
      </c>
      <c r="D514" s="207" t="s">
        <v>340</v>
      </c>
      <c r="E514" s="148" t="s">
        <v>524</v>
      </c>
      <c r="F514" s="148"/>
      <c r="G514" s="149">
        <v>159957886.49000001</v>
      </c>
      <c r="H514" s="149">
        <v>151864605.13</v>
      </c>
      <c r="I514" s="149">
        <v>153394900.72</v>
      </c>
    </row>
    <row r="515" spans="1:11" ht="30" x14ac:dyDescent="0.2">
      <c r="A515" s="147" t="s">
        <v>361</v>
      </c>
      <c r="B515" s="293">
        <v>701</v>
      </c>
      <c r="C515" s="207" t="s">
        <v>379</v>
      </c>
      <c r="D515" s="207" t="s">
        <v>340</v>
      </c>
      <c r="E515" s="148">
        <v>5740022001</v>
      </c>
      <c r="F515" s="148"/>
      <c r="G515" s="149">
        <v>159957886.49000001</v>
      </c>
      <c r="H515" s="149">
        <v>151864605.13</v>
      </c>
      <c r="I515" s="149">
        <v>153394900.72</v>
      </c>
      <c r="K515" s="271"/>
    </row>
    <row r="516" spans="1:11" ht="75" x14ac:dyDescent="0.2">
      <c r="A516" s="147" t="s">
        <v>349</v>
      </c>
      <c r="B516" s="293">
        <v>701</v>
      </c>
      <c r="C516" s="207" t="s">
        <v>379</v>
      </c>
      <c r="D516" s="207" t="s">
        <v>340</v>
      </c>
      <c r="E516" s="148">
        <v>5740022001</v>
      </c>
      <c r="F516" s="148" t="s">
        <v>350</v>
      </c>
      <c r="G516" s="150">
        <v>113424510</v>
      </c>
      <c r="H516" s="150">
        <v>113424510</v>
      </c>
      <c r="I516" s="150">
        <v>113424510</v>
      </c>
      <c r="J516" s="304"/>
    </row>
    <row r="517" spans="1:11" ht="30" x14ac:dyDescent="0.2">
      <c r="A517" s="147" t="s">
        <v>357</v>
      </c>
      <c r="B517" s="293">
        <v>701</v>
      </c>
      <c r="C517" s="207" t="s">
        <v>379</v>
      </c>
      <c r="D517" s="207" t="s">
        <v>340</v>
      </c>
      <c r="E517" s="148">
        <v>5740022001</v>
      </c>
      <c r="F517" s="148" t="s">
        <v>358</v>
      </c>
      <c r="G517" s="150">
        <v>43669208.490000002</v>
      </c>
      <c r="H517" s="150">
        <v>35575927.130000003</v>
      </c>
      <c r="I517" s="150">
        <v>37106222.719999999</v>
      </c>
      <c r="J517" s="304"/>
      <c r="K517" s="271"/>
    </row>
    <row r="518" spans="1:11" x14ac:dyDescent="0.2">
      <c r="A518" s="147" t="s">
        <v>366</v>
      </c>
      <c r="B518" s="293">
        <v>701</v>
      </c>
      <c r="C518" s="207" t="s">
        <v>379</v>
      </c>
      <c r="D518" s="207" t="s">
        <v>340</v>
      </c>
      <c r="E518" s="148">
        <v>5740022001</v>
      </c>
      <c r="F518" s="148" t="s">
        <v>367</v>
      </c>
      <c r="G518" s="150"/>
      <c r="H518" s="150"/>
      <c r="I518" s="150"/>
    </row>
    <row r="519" spans="1:11" x14ac:dyDescent="0.2">
      <c r="A519" s="147" t="s">
        <v>359</v>
      </c>
      <c r="B519" s="293">
        <v>701</v>
      </c>
      <c r="C519" s="207" t="s">
        <v>379</v>
      </c>
      <c r="D519" s="207" t="s">
        <v>340</v>
      </c>
      <c r="E519" s="148">
        <v>5740022001</v>
      </c>
      <c r="F519" s="148" t="s">
        <v>360</v>
      </c>
      <c r="G519" s="150">
        <v>2864168</v>
      </c>
      <c r="H519" s="150">
        <v>2864168</v>
      </c>
      <c r="I519" s="150">
        <v>2864168</v>
      </c>
      <c r="K519" s="271"/>
    </row>
    <row r="520" spans="1:11" s="143" customFormat="1" ht="15.75" x14ac:dyDescent="0.25">
      <c r="A520" s="247" t="s">
        <v>343</v>
      </c>
      <c r="B520" s="294">
        <v>701</v>
      </c>
      <c r="C520" s="207" t="s">
        <v>379</v>
      </c>
      <c r="D520" s="207" t="s">
        <v>340</v>
      </c>
      <c r="E520" s="235" t="s">
        <v>344</v>
      </c>
      <c r="F520" s="235"/>
      <c r="G520" s="237">
        <v>600000</v>
      </c>
      <c r="H520" s="237">
        <v>0</v>
      </c>
      <c r="I520" s="237">
        <v>0</v>
      </c>
      <c r="J520" s="298"/>
      <c r="K520" s="270"/>
    </row>
    <row r="521" spans="1:11" x14ac:dyDescent="0.2">
      <c r="A521" s="147" t="s">
        <v>380</v>
      </c>
      <c r="B521" s="293">
        <v>701</v>
      </c>
      <c r="C521" s="207" t="s">
        <v>379</v>
      </c>
      <c r="D521" s="207" t="s">
        <v>340</v>
      </c>
      <c r="E521" s="148" t="s">
        <v>381</v>
      </c>
      <c r="F521" s="148"/>
      <c r="G521" s="149">
        <v>600000</v>
      </c>
      <c r="H521" s="149">
        <v>0</v>
      </c>
      <c r="I521" s="149">
        <v>0</v>
      </c>
      <c r="K521" s="271"/>
    </row>
    <row r="522" spans="1:11" x14ac:dyDescent="0.2">
      <c r="A522" s="147" t="s">
        <v>445</v>
      </c>
      <c r="B522" s="293">
        <v>701</v>
      </c>
      <c r="C522" s="207" t="s">
        <v>379</v>
      </c>
      <c r="D522" s="207" t="s">
        <v>340</v>
      </c>
      <c r="E522" s="148" t="s">
        <v>446</v>
      </c>
      <c r="F522" s="148"/>
      <c r="G522" s="149">
        <v>600000</v>
      </c>
      <c r="H522" s="149">
        <v>0</v>
      </c>
      <c r="I522" s="149">
        <v>0</v>
      </c>
    </row>
    <row r="523" spans="1:11" x14ac:dyDescent="0.2">
      <c r="A523" s="253" t="s">
        <v>366</v>
      </c>
      <c r="B523" s="293">
        <v>701</v>
      </c>
      <c r="C523" s="207" t="s">
        <v>379</v>
      </c>
      <c r="D523" s="207" t="s">
        <v>340</v>
      </c>
      <c r="E523" s="207" t="s">
        <v>446</v>
      </c>
      <c r="F523" s="207" t="s">
        <v>367</v>
      </c>
      <c r="G523" s="208">
        <v>600000</v>
      </c>
      <c r="H523" s="208">
        <v>0</v>
      </c>
      <c r="I523" s="208">
        <v>0</v>
      </c>
      <c r="K523" s="271"/>
    </row>
    <row r="524" spans="1:11" ht="15.75" x14ac:dyDescent="0.25">
      <c r="A524" s="144" t="s">
        <v>567</v>
      </c>
      <c r="B524" s="269">
        <v>701</v>
      </c>
      <c r="C524" s="145" t="s">
        <v>379</v>
      </c>
      <c r="D524" s="145" t="s">
        <v>352</v>
      </c>
      <c r="E524" s="145"/>
      <c r="F524" s="145"/>
      <c r="G524" s="146">
        <v>46593752</v>
      </c>
      <c r="H524" s="146">
        <v>46593752</v>
      </c>
      <c r="I524" s="146">
        <v>46593752</v>
      </c>
    </row>
    <row r="525" spans="1:11" s="143" customFormat="1" ht="31.5" x14ac:dyDescent="0.25">
      <c r="A525" s="144" t="s">
        <v>522</v>
      </c>
      <c r="B525" s="269">
        <v>701</v>
      </c>
      <c r="C525" s="145" t="s">
        <v>379</v>
      </c>
      <c r="D525" s="145" t="s">
        <v>352</v>
      </c>
      <c r="E525" s="145" t="s">
        <v>523</v>
      </c>
      <c r="F525" s="145"/>
      <c r="G525" s="146">
        <v>46593752</v>
      </c>
      <c r="H525" s="146">
        <v>46593752</v>
      </c>
      <c r="I525" s="146">
        <v>46593752</v>
      </c>
      <c r="J525" s="298"/>
      <c r="K525" s="271"/>
    </row>
    <row r="526" spans="1:11" x14ac:dyDescent="0.2">
      <c r="A526" s="147" t="s">
        <v>479</v>
      </c>
      <c r="B526" s="272">
        <v>701</v>
      </c>
      <c r="C526" s="148" t="s">
        <v>379</v>
      </c>
      <c r="D526" s="148" t="s">
        <v>352</v>
      </c>
      <c r="E526" s="148" t="s">
        <v>524</v>
      </c>
      <c r="F526" s="148"/>
      <c r="G526" s="149">
        <v>46593752</v>
      </c>
      <c r="H526" s="149">
        <v>46593752</v>
      </c>
      <c r="I526" s="149">
        <v>46593752</v>
      </c>
    </row>
    <row r="527" spans="1:11" ht="30" x14ac:dyDescent="0.2">
      <c r="A527" s="147" t="s">
        <v>361</v>
      </c>
      <c r="B527" s="272">
        <v>701</v>
      </c>
      <c r="C527" s="148" t="s">
        <v>379</v>
      </c>
      <c r="D527" s="148" t="s">
        <v>352</v>
      </c>
      <c r="E527" s="148">
        <v>5740022001</v>
      </c>
      <c r="F527" s="148"/>
      <c r="G527" s="149">
        <v>46593752</v>
      </c>
      <c r="H527" s="149">
        <v>46593752</v>
      </c>
      <c r="I527" s="149">
        <v>46593752</v>
      </c>
      <c r="K527" s="271"/>
    </row>
    <row r="528" spans="1:11" ht="75" x14ac:dyDescent="0.2">
      <c r="A528" s="147" t="s">
        <v>349</v>
      </c>
      <c r="B528" s="272">
        <v>701</v>
      </c>
      <c r="C528" s="148" t="s">
        <v>379</v>
      </c>
      <c r="D528" s="148" t="s">
        <v>352</v>
      </c>
      <c r="E528" s="148">
        <v>5740022001</v>
      </c>
      <c r="F528" s="148" t="s">
        <v>350</v>
      </c>
      <c r="G528" s="149">
        <v>46593752</v>
      </c>
      <c r="H528" s="149">
        <v>46593752</v>
      </c>
      <c r="I528" s="149">
        <v>46593752</v>
      </c>
      <c r="J528" s="304"/>
    </row>
    <row r="529" spans="1:12" s="143" customFormat="1" ht="31.5" x14ac:dyDescent="0.25">
      <c r="A529" s="247" t="s">
        <v>447</v>
      </c>
      <c r="B529" s="269">
        <v>701</v>
      </c>
      <c r="C529" s="235" t="s">
        <v>385</v>
      </c>
      <c r="D529" s="235" t="s">
        <v>448</v>
      </c>
      <c r="E529" s="235"/>
      <c r="F529" s="256"/>
      <c r="G529" s="237">
        <v>12801369.859999999</v>
      </c>
      <c r="H529" s="237">
        <v>13125000</v>
      </c>
      <c r="I529" s="237">
        <v>13125000</v>
      </c>
      <c r="J529" s="319"/>
      <c r="K529" s="295"/>
    </row>
    <row r="530" spans="1:12" s="143" customFormat="1" ht="31.5" x14ac:dyDescent="0.25">
      <c r="A530" s="247" t="s">
        <v>449</v>
      </c>
      <c r="B530" s="269">
        <v>701</v>
      </c>
      <c r="C530" s="235" t="s">
        <v>385</v>
      </c>
      <c r="D530" s="235" t="s">
        <v>340</v>
      </c>
      <c r="E530" s="235"/>
      <c r="F530" s="256"/>
      <c r="G530" s="237">
        <v>12801369.859999999</v>
      </c>
      <c r="H530" s="237">
        <v>13125000</v>
      </c>
      <c r="I530" s="237">
        <v>13125000</v>
      </c>
      <c r="J530" s="319"/>
      <c r="K530" s="295"/>
    </row>
    <row r="531" spans="1:12" s="143" customFormat="1" ht="15.75" x14ac:dyDescent="0.25">
      <c r="A531" s="247" t="s">
        <v>343</v>
      </c>
      <c r="B531" s="269">
        <v>701</v>
      </c>
      <c r="C531" s="235" t="s">
        <v>385</v>
      </c>
      <c r="D531" s="235" t="s">
        <v>340</v>
      </c>
      <c r="E531" s="235" t="s">
        <v>344</v>
      </c>
      <c r="F531" s="256"/>
      <c r="G531" s="237">
        <v>12801369.859999999</v>
      </c>
      <c r="H531" s="237">
        <v>13125000</v>
      </c>
      <c r="I531" s="237">
        <v>13125000</v>
      </c>
      <c r="J531" s="319"/>
      <c r="K531" s="295"/>
    </row>
    <row r="532" spans="1:12" x14ac:dyDescent="0.2">
      <c r="A532" s="248" t="s">
        <v>380</v>
      </c>
      <c r="B532" s="272">
        <v>701</v>
      </c>
      <c r="C532" s="249" t="s">
        <v>385</v>
      </c>
      <c r="D532" s="249" t="s">
        <v>340</v>
      </c>
      <c r="E532" s="249" t="s">
        <v>381</v>
      </c>
      <c r="F532" s="258"/>
      <c r="G532" s="216">
        <v>12801369.859999999</v>
      </c>
      <c r="H532" s="216">
        <v>13125000</v>
      </c>
      <c r="I532" s="216">
        <v>13125000</v>
      </c>
      <c r="J532" s="304"/>
    </row>
    <row r="533" spans="1:12" x14ac:dyDescent="0.2">
      <c r="A533" s="248" t="s">
        <v>450</v>
      </c>
      <c r="B533" s="272">
        <v>701</v>
      </c>
      <c r="C533" s="249" t="s">
        <v>385</v>
      </c>
      <c r="D533" s="249" t="s">
        <v>340</v>
      </c>
      <c r="E533" s="249" t="s">
        <v>451</v>
      </c>
      <c r="F533" s="258"/>
      <c r="G533" s="216">
        <v>12801369.859999999</v>
      </c>
      <c r="H533" s="216">
        <v>13125000</v>
      </c>
      <c r="I533" s="216">
        <v>13125000</v>
      </c>
      <c r="J533" s="304"/>
    </row>
    <row r="534" spans="1:12" ht="30" x14ac:dyDescent="0.2">
      <c r="A534" s="248" t="s">
        <v>452</v>
      </c>
      <c r="B534" s="272">
        <v>701</v>
      </c>
      <c r="C534" s="249" t="s">
        <v>385</v>
      </c>
      <c r="D534" s="249" t="s">
        <v>340</v>
      </c>
      <c r="E534" s="249" t="s">
        <v>451</v>
      </c>
      <c r="F534" s="258" t="s">
        <v>453</v>
      </c>
      <c r="G534" s="216">
        <f>12801369.86+1101349.32</f>
        <v>13902719.18</v>
      </c>
      <c r="H534" s="216">
        <f>13125000+3622500</f>
        <v>16747500</v>
      </c>
      <c r="I534" s="216">
        <f>13125000+3622500</f>
        <v>16747500</v>
      </c>
      <c r="J534" s="304">
        <v>1101349.32</v>
      </c>
      <c r="K534" s="270">
        <v>3622500</v>
      </c>
      <c r="L534" s="128">
        <v>3622500</v>
      </c>
    </row>
    <row r="535" spans="1:12" ht="63" x14ac:dyDescent="0.2">
      <c r="A535" s="259" t="s">
        <v>454</v>
      </c>
      <c r="B535" s="296">
        <v>701</v>
      </c>
      <c r="C535" s="260" t="s">
        <v>455</v>
      </c>
      <c r="D535" s="260"/>
      <c r="E535" s="260"/>
      <c r="F535" s="261"/>
      <c r="G535" s="262">
        <v>456631213.50999999</v>
      </c>
      <c r="H535" s="262">
        <v>1078448.45</v>
      </c>
      <c r="I535" s="177">
        <v>1100561.49</v>
      </c>
      <c r="K535" s="271"/>
    </row>
    <row r="536" spans="1:12" ht="31.5" x14ac:dyDescent="0.2">
      <c r="A536" s="178" t="s">
        <v>456</v>
      </c>
      <c r="B536" s="297">
        <v>701</v>
      </c>
      <c r="C536" s="263" t="s">
        <v>455</v>
      </c>
      <c r="D536" s="263" t="s">
        <v>352</v>
      </c>
      <c r="E536" s="263"/>
      <c r="F536" s="264"/>
      <c r="G536" s="177">
        <v>456631213.50999999</v>
      </c>
      <c r="H536" s="177">
        <v>1078448.45</v>
      </c>
      <c r="I536" s="177">
        <v>1100561.49</v>
      </c>
    </row>
    <row r="537" spans="1:12" ht="15.75" x14ac:dyDescent="0.25">
      <c r="A537" s="144" t="s">
        <v>343</v>
      </c>
      <c r="B537" s="269">
        <v>701</v>
      </c>
      <c r="C537" s="263" t="s">
        <v>455</v>
      </c>
      <c r="D537" s="263" t="s">
        <v>352</v>
      </c>
      <c r="E537" s="263" t="s">
        <v>344</v>
      </c>
      <c r="F537" s="264"/>
      <c r="G537" s="177">
        <v>456631213.50999999</v>
      </c>
      <c r="H537" s="177">
        <v>1078448.45</v>
      </c>
      <c r="I537" s="177">
        <v>1100561.49</v>
      </c>
      <c r="K537" s="271"/>
    </row>
    <row r="538" spans="1:12" ht="15.75" x14ac:dyDescent="0.2">
      <c r="A538" s="147" t="s">
        <v>457</v>
      </c>
      <c r="B538" s="272">
        <v>701</v>
      </c>
      <c r="C538" s="263" t="s">
        <v>455</v>
      </c>
      <c r="D538" s="263" t="s">
        <v>352</v>
      </c>
      <c r="E538" s="263" t="s">
        <v>458</v>
      </c>
      <c r="F538" s="264"/>
      <c r="G538" s="177">
        <v>456631213.50999999</v>
      </c>
      <c r="H538" s="177">
        <v>1078448.45</v>
      </c>
      <c r="I538" s="177">
        <v>1100561.49</v>
      </c>
    </row>
    <row r="539" spans="1:12" ht="30" x14ac:dyDescent="0.2">
      <c r="A539" s="147" t="s">
        <v>459</v>
      </c>
      <c r="B539" s="272">
        <v>701</v>
      </c>
      <c r="C539" s="265" t="s">
        <v>455</v>
      </c>
      <c r="D539" s="265" t="s">
        <v>352</v>
      </c>
      <c r="E539" s="265" t="s">
        <v>460</v>
      </c>
      <c r="F539" s="266"/>
      <c r="G539" s="2">
        <v>258495000</v>
      </c>
      <c r="H539" s="2">
        <v>0</v>
      </c>
      <c r="I539" s="2">
        <v>0</v>
      </c>
      <c r="K539" s="271"/>
    </row>
    <row r="540" spans="1:12" x14ac:dyDescent="0.2">
      <c r="A540" s="147" t="s">
        <v>457</v>
      </c>
      <c r="B540" s="272">
        <v>701</v>
      </c>
      <c r="C540" s="265" t="s">
        <v>455</v>
      </c>
      <c r="D540" s="265" t="s">
        <v>352</v>
      </c>
      <c r="E540" s="265" t="s">
        <v>460</v>
      </c>
      <c r="F540" s="266" t="s">
        <v>461</v>
      </c>
      <c r="G540" s="2">
        <v>258495000</v>
      </c>
      <c r="H540" s="2">
        <v>0</v>
      </c>
      <c r="I540" s="2">
        <v>0</v>
      </c>
    </row>
    <row r="541" spans="1:12" ht="30" x14ac:dyDescent="0.2">
      <c r="A541" s="147" t="s">
        <v>462</v>
      </c>
      <c r="B541" s="272">
        <v>701</v>
      </c>
      <c r="C541" s="265" t="s">
        <v>455</v>
      </c>
      <c r="D541" s="265" t="s">
        <v>352</v>
      </c>
      <c r="E541" s="265">
        <v>9960088520</v>
      </c>
      <c r="F541" s="266"/>
      <c r="G541" s="2">
        <v>198136213.50999999</v>
      </c>
      <c r="H541" s="2">
        <v>1078448.45</v>
      </c>
      <c r="I541" s="2">
        <v>1100561.49</v>
      </c>
      <c r="K541" s="271"/>
    </row>
    <row r="542" spans="1:12" x14ac:dyDescent="0.2">
      <c r="A542" s="180" t="s">
        <v>457</v>
      </c>
      <c r="B542" s="309">
        <v>701</v>
      </c>
      <c r="C542" s="265" t="s">
        <v>455</v>
      </c>
      <c r="D542" s="265" t="s">
        <v>352</v>
      </c>
      <c r="E542" s="265">
        <v>9960088520</v>
      </c>
      <c r="F542" s="266" t="s">
        <v>461</v>
      </c>
      <c r="G542" s="2">
        <v>198136213.50999999</v>
      </c>
      <c r="H542" s="2">
        <v>1078448.45</v>
      </c>
      <c r="I542" s="2">
        <v>1100561.49</v>
      </c>
    </row>
  </sheetData>
  <mergeCells count="1">
    <mergeCell ref="A11:I11"/>
  </mergeCells>
  <pageMargins left="0.70866141732283472" right="0.70866141732283472" top="0.74803149606299213" bottom="0.74803149606299213" header="0.31496062992125984" footer="0.31496062992125984"/>
  <pageSetup paperSize="9" scale="53" fitToHeight="55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A28" sqref="A28"/>
    </sheetView>
  </sheetViews>
  <sheetFormatPr defaultColWidth="9.140625" defaultRowHeight="15" x14ac:dyDescent="0.2"/>
  <cols>
    <col min="1" max="1" width="44.42578125" style="78" customWidth="1"/>
    <col min="2" max="2" width="29" style="78" customWidth="1"/>
    <col min="3" max="3" width="22" style="78" bestFit="1" customWidth="1"/>
    <col min="4" max="5" width="16" style="78" bestFit="1" customWidth="1"/>
    <col min="6" max="16384" width="9.140625" style="78"/>
  </cols>
  <sheetData>
    <row r="1" spans="1:5" x14ac:dyDescent="0.2">
      <c r="C1" s="79" t="s">
        <v>7</v>
      </c>
      <c r="D1" s="79"/>
      <c r="E1" s="79"/>
    </row>
    <row r="2" spans="1:5" x14ac:dyDescent="0.2">
      <c r="C2" s="79" t="s">
        <v>305</v>
      </c>
      <c r="D2" s="79"/>
      <c r="E2" s="79"/>
    </row>
    <row r="3" spans="1:5" x14ac:dyDescent="0.2">
      <c r="C3" s="79" t="s">
        <v>1</v>
      </c>
      <c r="D3" s="79"/>
      <c r="E3" s="79"/>
    </row>
    <row r="4" spans="1:5" x14ac:dyDescent="0.2">
      <c r="C4" s="79" t="s">
        <v>282</v>
      </c>
      <c r="D4" s="79"/>
      <c r="E4" s="79"/>
    </row>
    <row r="5" spans="1:5" x14ac:dyDescent="0.2">
      <c r="C5" s="79" t="s">
        <v>2</v>
      </c>
      <c r="D5" s="79"/>
      <c r="E5" s="79"/>
    </row>
    <row r="6" spans="1:5" x14ac:dyDescent="0.2">
      <c r="C6" s="79" t="s">
        <v>306</v>
      </c>
      <c r="D6" s="79"/>
      <c r="E6" s="79"/>
    </row>
    <row r="7" spans="1:5" x14ac:dyDescent="0.2">
      <c r="C7" s="79" t="s">
        <v>321</v>
      </c>
      <c r="D7" s="79"/>
      <c r="E7" s="79"/>
    </row>
    <row r="9" spans="1:5" ht="43.5" customHeight="1" x14ac:dyDescent="0.2">
      <c r="A9" s="123" t="s">
        <v>313</v>
      </c>
      <c r="B9" s="123"/>
      <c r="C9" s="123"/>
      <c r="D9" s="123"/>
      <c r="E9" s="123"/>
    </row>
    <row r="11" spans="1:5" x14ac:dyDescent="0.2">
      <c r="E11" s="78" t="s">
        <v>3</v>
      </c>
    </row>
    <row r="12" spans="1:5" x14ac:dyDescent="0.2">
      <c r="A12" s="124"/>
      <c r="B12" s="125" t="s">
        <v>307</v>
      </c>
      <c r="C12" s="125">
        <v>2025</v>
      </c>
      <c r="D12" s="125" t="s">
        <v>308</v>
      </c>
      <c r="E12" s="125"/>
    </row>
    <row r="13" spans="1:5" x14ac:dyDescent="0.2">
      <c r="A13" s="124"/>
      <c r="B13" s="125"/>
      <c r="C13" s="125"/>
      <c r="D13" s="77">
        <v>2026</v>
      </c>
      <c r="E13" s="77">
        <v>2027</v>
      </c>
    </row>
    <row r="14" spans="1:5" ht="45" x14ac:dyDescent="0.2">
      <c r="A14" s="76" t="s">
        <v>325</v>
      </c>
      <c r="B14" s="76"/>
      <c r="C14" s="73">
        <f>C16</f>
        <v>90000000</v>
      </c>
      <c r="D14" s="73">
        <f>D16</f>
        <v>0</v>
      </c>
      <c r="E14" s="73">
        <f>E16</f>
        <v>0</v>
      </c>
    </row>
    <row r="15" spans="1:5" x14ac:dyDescent="0.2">
      <c r="A15" s="76" t="s">
        <v>309</v>
      </c>
      <c r="B15" s="76"/>
      <c r="C15" s="30"/>
      <c r="D15" s="30"/>
      <c r="E15" s="30"/>
    </row>
    <row r="16" spans="1:5" ht="75" x14ac:dyDescent="0.2">
      <c r="A16" s="120" t="s">
        <v>712</v>
      </c>
      <c r="B16" s="74" t="s">
        <v>310</v>
      </c>
      <c r="C16" s="73">
        <v>90000000</v>
      </c>
      <c r="D16" s="73">
        <v>0</v>
      </c>
      <c r="E16" s="73">
        <v>0</v>
      </c>
    </row>
    <row r="17" spans="1:5" x14ac:dyDescent="0.2">
      <c r="A17" s="76" t="s">
        <v>311</v>
      </c>
      <c r="B17" s="76"/>
      <c r="C17" s="73">
        <v>41600000</v>
      </c>
      <c r="D17" s="73">
        <f>D19</f>
        <v>40000000</v>
      </c>
      <c r="E17" s="73">
        <f>E19</f>
        <v>40000000</v>
      </c>
    </row>
    <row r="18" spans="1:5" x14ac:dyDescent="0.2">
      <c r="A18" s="76" t="s">
        <v>309</v>
      </c>
      <c r="B18" s="76"/>
      <c r="C18" s="30"/>
      <c r="D18" s="30"/>
      <c r="E18" s="30"/>
    </row>
    <row r="19" spans="1:5" ht="75" x14ac:dyDescent="0.2">
      <c r="A19" s="76" t="s">
        <v>326</v>
      </c>
      <c r="B19" s="74" t="s">
        <v>312</v>
      </c>
      <c r="C19" s="73">
        <v>41600000</v>
      </c>
      <c r="D19" s="73">
        <v>40000000</v>
      </c>
      <c r="E19" s="73">
        <v>40000000</v>
      </c>
    </row>
  </sheetData>
  <mergeCells count="5">
    <mergeCell ref="A9:E9"/>
    <mergeCell ref="A12:A13"/>
    <mergeCell ref="B12:B13"/>
    <mergeCell ref="C12:C13"/>
    <mergeCell ref="D12:E12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40"/>
  <sheetViews>
    <sheetView topLeftCell="A10" workbookViewId="0">
      <selection activeCell="A35" sqref="A35"/>
    </sheetView>
  </sheetViews>
  <sheetFormatPr defaultRowHeight="15" x14ac:dyDescent="0.2"/>
  <cols>
    <col min="1" max="1" width="65.85546875" style="8" customWidth="1"/>
    <col min="2" max="2" width="18.28515625" style="112" customWidth="1"/>
    <col min="3" max="3" width="18.42578125" style="112" bestFit="1" customWidth="1"/>
    <col min="4" max="16384" width="9.140625" style="112"/>
  </cols>
  <sheetData>
    <row r="2" spans="1:3" x14ac:dyDescent="0.2">
      <c r="B2" s="8" t="s">
        <v>568</v>
      </c>
    </row>
    <row r="3" spans="1:3" x14ac:dyDescent="0.2">
      <c r="B3" s="8" t="s">
        <v>320</v>
      </c>
    </row>
    <row r="4" spans="1:3" x14ac:dyDescent="0.2">
      <c r="B4" s="8" t="s">
        <v>1</v>
      </c>
    </row>
    <row r="5" spans="1:3" x14ac:dyDescent="0.2">
      <c r="B5" s="8" t="s">
        <v>282</v>
      </c>
    </row>
    <row r="6" spans="1:3" x14ac:dyDescent="0.2">
      <c r="B6" s="8" t="s">
        <v>2</v>
      </c>
    </row>
    <row r="7" spans="1:3" x14ac:dyDescent="0.2">
      <c r="B7" s="8" t="s">
        <v>329</v>
      </c>
    </row>
    <row r="8" spans="1:3" x14ac:dyDescent="0.2">
      <c r="B8" s="8" t="s">
        <v>330</v>
      </c>
    </row>
    <row r="10" spans="1:3" ht="31.5" customHeight="1" x14ac:dyDescent="0.25">
      <c r="A10" s="127" t="s">
        <v>284</v>
      </c>
      <c r="B10" s="127"/>
      <c r="C10" s="127"/>
    </row>
    <row r="12" spans="1:3" x14ac:dyDescent="0.2">
      <c r="B12" s="24"/>
      <c r="C12" s="24" t="s">
        <v>10</v>
      </c>
    </row>
    <row r="13" spans="1:3" ht="30" x14ac:dyDescent="0.2">
      <c r="A13" s="11" t="s">
        <v>11</v>
      </c>
      <c r="B13" s="12" t="s">
        <v>12</v>
      </c>
      <c r="C13" s="75" t="s">
        <v>314</v>
      </c>
    </row>
    <row r="14" spans="1:3" ht="15.75" x14ac:dyDescent="0.2">
      <c r="A14" s="13" t="s">
        <v>13</v>
      </c>
      <c r="B14" s="14"/>
      <c r="C14" s="20"/>
    </row>
    <row r="15" spans="1:3" x14ac:dyDescent="0.2">
      <c r="A15" s="15" t="s">
        <v>14</v>
      </c>
      <c r="B15" s="16"/>
      <c r="C15" s="20"/>
    </row>
    <row r="16" spans="1:3" x14ac:dyDescent="0.2">
      <c r="A16" s="15" t="s">
        <v>15</v>
      </c>
      <c r="B16" s="16"/>
      <c r="C16" s="20"/>
    </row>
    <row r="17" spans="1:3" ht="31.5" x14ac:dyDescent="0.2">
      <c r="A17" s="13" t="s">
        <v>16</v>
      </c>
      <c r="B17" s="14">
        <f>B18+B19</f>
        <v>319000000</v>
      </c>
      <c r="C17" s="20"/>
    </row>
    <row r="18" spans="1:3" x14ac:dyDescent="0.2">
      <c r="A18" s="15" t="s">
        <v>14</v>
      </c>
      <c r="B18" s="5">
        <v>319000000</v>
      </c>
      <c r="C18" s="6" t="s">
        <v>315</v>
      </c>
    </row>
    <row r="19" spans="1:3" x14ac:dyDescent="0.2">
      <c r="A19" s="15" t="s">
        <v>15</v>
      </c>
      <c r="B19" s="5">
        <v>0</v>
      </c>
      <c r="C19" s="20"/>
    </row>
    <row r="20" spans="1:3" ht="15.75" x14ac:dyDescent="0.2">
      <c r="A20" s="13" t="s">
        <v>17</v>
      </c>
      <c r="B20" s="14">
        <f>B21+B22</f>
        <v>0</v>
      </c>
      <c r="C20" s="20"/>
    </row>
    <row r="21" spans="1:3" x14ac:dyDescent="0.2">
      <c r="A21" s="15" t="s">
        <v>14</v>
      </c>
      <c r="B21" s="6"/>
      <c r="C21" s="20"/>
    </row>
    <row r="22" spans="1:3" x14ac:dyDescent="0.2">
      <c r="A22" s="15" t="s">
        <v>15</v>
      </c>
      <c r="B22" s="16"/>
      <c r="C22" s="20"/>
    </row>
    <row r="23" spans="1:3" ht="31.5" x14ac:dyDescent="0.25">
      <c r="A23" s="3" t="s">
        <v>18</v>
      </c>
      <c r="B23" s="17">
        <f>B24</f>
        <v>0</v>
      </c>
      <c r="C23" s="20"/>
    </row>
    <row r="24" spans="1:3" x14ac:dyDescent="0.2">
      <c r="A24" s="4" t="s">
        <v>19</v>
      </c>
      <c r="B24" s="5"/>
      <c r="C24" s="20"/>
    </row>
    <row r="26" spans="1:3" ht="49.5" customHeight="1" x14ac:dyDescent="0.25">
      <c r="A26" s="126" t="s">
        <v>285</v>
      </c>
      <c r="B26" s="126"/>
      <c r="C26" s="126"/>
    </row>
    <row r="27" spans="1:3" x14ac:dyDescent="0.2">
      <c r="B27" s="113"/>
      <c r="C27" s="24" t="s">
        <v>10</v>
      </c>
    </row>
    <row r="28" spans="1:3" ht="30" x14ac:dyDescent="0.2">
      <c r="A28" s="18" t="s">
        <v>20</v>
      </c>
      <c r="B28" s="19" t="s">
        <v>27</v>
      </c>
      <c r="C28" s="20" t="s">
        <v>26</v>
      </c>
    </row>
    <row r="29" spans="1:3" ht="15.75" x14ac:dyDescent="0.25">
      <c r="A29" s="21" t="s">
        <v>21</v>
      </c>
      <c r="B29" s="9">
        <f>SUM(B31:B35)</f>
        <v>0</v>
      </c>
      <c r="C29" s="9">
        <f>SUM(C31:C35)</f>
        <v>319000000</v>
      </c>
    </row>
    <row r="30" spans="1:3" x14ac:dyDescent="0.2">
      <c r="A30" s="22" t="s">
        <v>22</v>
      </c>
      <c r="B30" s="6"/>
      <c r="C30" s="6"/>
    </row>
    <row r="31" spans="1:3" x14ac:dyDescent="0.2">
      <c r="A31" s="22" t="s">
        <v>13</v>
      </c>
      <c r="B31" s="6"/>
      <c r="C31" s="6"/>
    </row>
    <row r="32" spans="1:3" x14ac:dyDescent="0.2">
      <c r="A32" s="22" t="s">
        <v>17</v>
      </c>
      <c r="B32" s="6"/>
      <c r="C32" s="6"/>
    </row>
    <row r="33" spans="1:3" ht="30" x14ac:dyDescent="0.2">
      <c r="A33" s="22" t="s">
        <v>23</v>
      </c>
      <c r="B33" s="6"/>
      <c r="C33" s="6">
        <v>319000000</v>
      </c>
    </row>
    <row r="34" spans="1:3" x14ac:dyDescent="0.2">
      <c r="A34" s="22" t="s">
        <v>24</v>
      </c>
      <c r="B34" s="6"/>
      <c r="C34" s="6"/>
    </row>
    <row r="35" spans="1:3" x14ac:dyDescent="0.2">
      <c r="A35" s="22" t="s">
        <v>25</v>
      </c>
      <c r="B35" s="5"/>
      <c r="C35" s="6"/>
    </row>
    <row r="40" spans="1:3" ht="15.75" x14ac:dyDescent="0.25">
      <c r="A40" s="114"/>
    </row>
  </sheetData>
  <mergeCells count="2">
    <mergeCell ref="A26:C26"/>
    <mergeCell ref="A10:C1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0"/>
  <sheetViews>
    <sheetView topLeftCell="A13" workbookViewId="0">
      <selection activeCell="A21" sqref="A21"/>
    </sheetView>
  </sheetViews>
  <sheetFormatPr defaultRowHeight="15" x14ac:dyDescent="0.2"/>
  <cols>
    <col min="1" max="1" width="65.85546875" style="8" customWidth="1"/>
    <col min="2" max="2" width="18.28515625" style="112" customWidth="1"/>
    <col min="3" max="4" width="18.42578125" style="112" bestFit="1" customWidth="1"/>
    <col min="5" max="16384" width="9.140625" style="112"/>
  </cols>
  <sheetData>
    <row r="2" spans="1:3" x14ac:dyDescent="0.2">
      <c r="B2" s="8" t="s">
        <v>707</v>
      </c>
    </row>
    <row r="3" spans="1:3" x14ac:dyDescent="0.2">
      <c r="B3" s="8" t="s">
        <v>320</v>
      </c>
    </row>
    <row r="4" spans="1:3" x14ac:dyDescent="0.2">
      <c r="B4" s="8" t="s">
        <v>1</v>
      </c>
    </row>
    <row r="5" spans="1:3" x14ac:dyDescent="0.2">
      <c r="B5" s="8" t="s">
        <v>282</v>
      </c>
    </row>
    <row r="6" spans="1:3" x14ac:dyDescent="0.2">
      <c r="B6" s="8" t="s">
        <v>2</v>
      </c>
    </row>
    <row r="7" spans="1:3" x14ac:dyDescent="0.2">
      <c r="B7" s="8" t="s">
        <v>331</v>
      </c>
    </row>
    <row r="8" spans="1:3" x14ac:dyDescent="0.2">
      <c r="B8" s="8" t="s">
        <v>324</v>
      </c>
    </row>
    <row r="10" spans="1:3" ht="59.25" customHeight="1" x14ac:dyDescent="0.25">
      <c r="A10" s="127" t="s">
        <v>286</v>
      </c>
      <c r="B10" s="127"/>
      <c r="C10" s="127"/>
    </row>
    <row r="12" spans="1:3" x14ac:dyDescent="0.2">
      <c r="C12" s="24" t="s">
        <v>10</v>
      </c>
    </row>
    <row r="13" spans="1:3" ht="31.5" x14ac:dyDescent="0.2">
      <c r="A13" s="11" t="s">
        <v>11</v>
      </c>
      <c r="B13" s="12" t="s">
        <v>6</v>
      </c>
      <c r="C13" s="12" t="s">
        <v>283</v>
      </c>
    </row>
    <row r="14" spans="1:3" ht="15.75" x14ac:dyDescent="0.2">
      <c r="A14" s="13" t="s">
        <v>13</v>
      </c>
      <c r="B14" s="14"/>
      <c r="C14" s="14"/>
    </row>
    <row r="15" spans="1:3" x14ac:dyDescent="0.2">
      <c r="A15" s="15" t="s">
        <v>14</v>
      </c>
      <c r="B15" s="16"/>
      <c r="C15" s="16"/>
    </row>
    <row r="16" spans="1:3" x14ac:dyDescent="0.2">
      <c r="A16" s="15" t="s">
        <v>15</v>
      </c>
      <c r="B16" s="16"/>
      <c r="C16" s="16"/>
    </row>
    <row r="17" spans="1:4" ht="31.5" x14ac:dyDescent="0.2">
      <c r="A17" s="13" t="s">
        <v>16</v>
      </c>
      <c r="B17" s="14">
        <f>B18+B19</f>
        <v>0</v>
      </c>
      <c r="C17" s="14">
        <f>C18+C19</f>
        <v>0</v>
      </c>
    </row>
    <row r="18" spans="1:4" x14ac:dyDescent="0.2">
      <c r="A18" s="15" t="s">
        <v>14</v>
      </c>
      <c r="B18" s="5"/>
      <c r="C18" s="6"/>
    </row>
    <row r="19" spans="1:4" x14ac:dyDescent="0.2">
      <c r="A19" s="15" t="s">
        <v>15</v>
      </c>
      <c r="B19" s="5"/>
      <c r="C19" s="6"/>
    </row>
    <row r="20" spans="1:4" ht="15.75" x14ac:dyDescent="0.2">
      <c r="A20" s="13" t="s">
        <v>17</v>
      </c>
      <c r="B20" s="14">
        <f>B21+B22</f>
        <v>0</v>
      </c>
      <c r="C20" s="14">
        <f>C21+C22</f>
        <v>0</v>
      </c>
    </row>
    <row r="21" spans="1:4" x14ac:dyDescent="0.2">
      <c r="A21" s="15" t="s">
        <v>14</v>
      </c>
      <c r="B21" s="6"/>
      <c r="C21" s="6"/>
    </row>
    <row r="22" spans="1:4" x14ac:dyDescent="0.2">
      <c r="A22" s="15" t="s">
        <v>15</v>
      </c>
      <c r="B22" s="16"/>
      <c r="C22" s="6"/>
    </row>
    <row r="23" spans="1:4" ht="31.5" x14ac:dyDescent="0.25">
      <c r="A23" s="3" t="s">
        <v>18</v>
      </c>
      <c r="B23" s="17">
        <f>B24</f>
        <v>0</v>
      </c>
      <c r="C23" s="17">
        <f>C24</f>
        <v>0</v>
      </c>
    </row>
    <row r="24" spans="1:4" x14ac:dyDescent="0.2">
      <c r="A24" s="4" t="s">
        <v>19</v>
      </c>
      <c r="B24" s="5"/>
      <c r="C24" s="5"/>
    </row>
    <row r="26" spans="1:4" ht="69" customHeight="1" x14ac:dyDescent="0.25">
      <c r="A26" s="126" t="s">
        <v>287</v>
      </c>
      <c r="B26" s="126"/>
      <c r="C26" s="126"/>
      <c r="D26" s="126"/>
    </row>
    <row r="27" spans="1:4" x14ac:dyDescent="0.2">
      <c r="D27" s="24" t="s">
        <v>10</v>
      </c>
    </row>
    <row r="28" spans="1:4" ht="30" x14ac:dyDescent="0.2">
      <c r="A28" s="18" t="s">
        <v>20</v>
      </c>
      <c r="B28" s="19" t="s">
        <v>288</v>
      </c>
      <c r="C28" s="20" t="s">
        <v>28</v>
      </c>
      <c r="D28" s="20" t="s">
        <v>289</v>
      </c>
    </row>
    <row r="29" spans="1:4" ht="15.75" x14ac:dyDescent="0.25">
      <c r="A29" s="21" t="s">
        <v>21</v>
      </c>
      <c r="B29" s="9">
        <f>SUM(B31:B35)</f>
        <v>319000000</v>
      </c>
      <c r="C29" s="9">
        <f>SUM(C31:C35)</f>
        <v>319000000</v>
      </c>
      <c r="D29" s="9">
        <f>SUM(D31:D35)</f>
        <v>319000000</v>
      </c>
    </row>
    <row r="30" spans="1:4" x14ac:dyDescent="0.2">
      <c r="A30" s="22" t="s">
        <v>22</v>
      </c>
      <c r="B30" s="6"/>
      <c r="C30" s="6"/>
      <c r="D30" s="6"/>
    </row>
    <row r="31" spans="1:4" x14ac:dyDescent="0.2">
      <c r="A31" s="22" t="s">
        <v>13</v>
      </c>
      <c r="B31" s="6"/>
      <c r="C31" s="6"/>
      <c r="D31" s="6"/>
    </row>
    <row r="32" spans="1:4" x14ac:dyDescent="0.2">
      <c r="A32" s="22" t="s">
        <v>17</v>
      </c>
      <c r="B32" s="6"/>
      <c r="C32" s="6"/>
      <c r="D32" s="6"/>
    </row>
    <row r="33" spans="1:4" ht="30" x14ac:dyDescent="0.2">
      <c r="A33" s="22" t="s">
        <v>23</v>
      </c>
      <c r="B33" s="6">
        <v>319000000</v>
      </c>
      <c r="C33" s="6">
        <v>319000000</v>
      </c>
      <c r="D33" s="6">
        <v>319000000</v>
      </c>
    </row>
    <row r="34" spans="1:4" x14ac:dyDescent="0.2">
      <c r="A34" s="22" t="s">
        <v>24</v>
      </c>
      <c r="B34" s="6"/>
      <c r="C34" s="6"/>
      <c r="D34" s="6"/>
    </row>
    <row r="35" spans="1:4" x14ac:dyDescent="0.2">
      <c r="A35" s="22" t="s">
        <v>25</v>
      </c>
      <c r="B35" s="6"/>
      <c r="C35" s="6"/>
      <c r="D35" s="6"/>
    </row>
    <row r="40" spans="1:4" ht="15.75" x14ac:dyDescent="0.25">
      <c r="A40" s="114"/>
    </row>
  </sheetData>
  <mergeCells count="2">
    <mergeCell ref="A10:C10"/>
    <mergeCell ref="A26:D26"/>
  </mergeCells>
  <pageMargins left="0.70866141732283472" right="0.70866141732283472" top="0.74803149606299213" bottom="0.74803149606299213" header="0.31496062992125984" footer="0.31496062992125984"/>
  <pageSetup paperSize="9" scale="72" fitToHeight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tabSelected="1" workbookViewId="0">
      <selection activeCell="G1" sqref="G1:J1048576"/>
    </sheetView>
  </sheetViews>
  <sheetFormatPr defaultRowHeight="15" x14ac:dyDescent="0.2"/>
  <cols>
    <col min="1" max="1" width="7.5703125" style="8" customWidth="1"/>
    <col min="2" max="2" width="79.5703125" style="8" customWidth="1"/>
    <col min="3" max="3" width="21.7109375" style="10" customWidth="1"/>
    <col min="4" max="4" width="23.7109375" style="10" customWidth="1"/>
    <col min="5" max="5" width="21.7109375" style="10" customWidth="1"/>
    <col min="6" max="6" width="9.140625" style="112"/>
    <col min="7" max="7" width="16.28515625" style="112" hidden="1" customWidth="1"/>
    <col min="8" max="8" width="12.7109375" style="112" hidden="1" customWidth="1"/>
    <col min="9" max="10" width="17.85546875" style="116" hidden="1" customWidth="1"/>
    <col min="11" max="11" width="17.85546875" style="116" customWidth="1"/>
    <col min="12" max="16384" width="9.140625" style="112"/>
  </cols>
  <sheetData>
    <row r="2" spans="1:5" x14ac:dyDescent="0.2">
      <c r="B2" s="23"/>
      <c r="C2" s="115"/>
      <c r="D2" s="10" t="s">
        <v>706</v>
      </c>
    </row>
    <row r="3" spans="1:5" x14ac:dyDescent="0.2">
      <c r="B3" s="24"/>
      <c r="C3" s="115"/>
      <c r="D3" s="10" t="s">
        <v>320</v>
      </c>
    </row>
    <row r="4" spans="1:5" x14ac:dyDescent="0.2">
      <c r="B4" s="24"/>
      <c r="C4" s="115"/>
      <c r="D4" s="10" t="s">
        <v>1</v>
      </c>
    </row>
    <row r="5" spans="1:5" x14ac:dyDescent="0.2">
      <c r="B5" s="23"/>
      <c r="C5" s="115"/>
      <c r="D5" s="10" t="s">
        <v>282</v>
      </c>
    </row>
    <row r="6" spans="1:5" x14ac:dyDescent="0.2">
      <c r="B6" s="24"/>
      <c r="C6" s="115"/>
      <c r="D6" s="10" t="s">
        <v>2</v>
      </c>
    </row>
    <row r="7" spans="1:5" x14ac:dyDescent="0.2">
      <c r="B7" s="24"/>
      <c r="C7" s="115"/>
      <c r="D7" s="10" t="s">
        <v>322</v>
      </c>
    </row>
    <row r="8" spans="1:5" x14ac:dyDescent="0.2">
      <c r="C8" s="115"/>
      <c r="D8" s="10" t="s">
        <v>323</v>
      </c>
    </row>
    <row r="11" spans="1:5" ht="41.25" customHeight="1" x14ac:dyDescent="0.25">
      <c r="A11" s="126" t="s">
        <v>290</v>
      </c>
      <c r="B11" s="126"/>
      <c r="C11" s="126"/>
      <c r="D11" s="126"/>
      <c r="E11" s="126"/>
    </row>
    <row r="12" spans="1:5" x14ac:dyDescent="0.2">
      <c r="E12" s="117" t="s">
        <v>3</v>
      </c>
    </row>
    <row r="13" spans="1:5" x14ac:dyDescent="0.2">
      <c r="A13" s="25"/>
      <c r="B13" s="26" t="s">
        <v>29</v>
      </c>
      <c r="C13" s="1" t="s">
        <v>5</v>
      </c>
      <c r="D13" s="70" t="s">
        <v>6</v>
      </c>
      <c r="E13" s="70" t="s">
        <v>283</v>
      </c>
    </row>
    <row r="14" spans="1:5" ht="15.75" x14ac:dyDescent="0.25">
      <c r="A14" s="27"/>
      <c r="B14" s="3" t="s">
        <v>30</v>
      </c>
      <c r="C14" s="7">
        <f>C18+C21+C27+C24</f>
        <v>444988039</v>
      </c>
      <c r="D14" s="7">
        <f>D18+D21+D27+D24</f>
        <v>458684707.54999971</v>
      </c>
      <c r="E14" s="7">
        <f>E18+E21+E27+E24</f>
        <v>286835425.5800004</v>
      </c>
    </row>
    <row r="15" spans="1:5" ht="15.75" x14ac:dyDescent="0.25">
      <c r="A15" s="28" t="s">
        <v>31</v>
      </c>
      <c r="B15" s="3" t="s">
        <v>13</v>
      </c>
      <c r="C15" s="7"/>
      <c r="D15" s="6" t="s">
        <v>32</v>
      </c>
      <c r="E15" s="6"/>
    </row>
    <row r="16" spans="1:5" hidden="1" x14ac:dyDescent="0.2">
      <c r="A16" s="29" t="s">
        <v>33</v>
      </c>
      <c r="B16" s="4" t="s">
        <v>34</v>
      </c>
      <c r="C16" s="5"/>
      <c r="D16" s="6"/>
      <c r="E16" s="6"/>
    </row>
    <row r="17" spans="1:9" hidden="1" x14ac:dyDescent="0.2">
      <c r="A17" s="29" t="s">
        <v>35</v>
      </c>
      <c r="B17" s="4" t="s">
        <v>36</v>
      </c>
      <c r="C17" s="5"/>
      <c r="D17" s="6"/>
      <c r="E17" s="6"/>
    </row>
    <row r="18" spans="1:9" ht="15.75" x14ac:dyDescent="0.25">
      <c r="A18" s="28" t="s">
        <v>37</v>
      </c>
      <c r="B18" s="3" t="s">
        <v>38</v>
      </c>
      <c r="C18" s="7">
        <f>C19+C20</f>
        <v>319000000</v>
      </c>
      <c r="D18" s="7">
        <f>D19+D20</f>
        <v>0</v>
      </c>
      <c r="E18" s="7">
        <f>E19+E20</f>
        <v>0</v>
      </c>
    </row>
    <row r="19" spans="1:9" x14ac:dyDescent="0.2">
      <c r="A19" s="29" t="s">
        <v>39</v>
      </c>
      <c r="B19" s="4" t="s">
        <v>34</v>
      </c>
      <c r="C19" s="5">
        <v>319000000</v>
      </c>
      <c r="D19" s="6">
        <v>0</v>
      </c>
      <c r="E19" s="6">
        <v>0</v>
      </c>
    </row>
    <row r="20" spans="1:9" x14ac:dyDescent="0.2">
      <c r="A20" s="29" t="s">
        <v>40</v>
      </c>
      <c r="B20" s="4" t="s">
        <v>36</v>
      </c>
      <c r="C20" s="5">
        <v>0</v>
      </c>
      <c r="D20" s="6">
        <v>0</v>
      </c>
      <c r="E20" s="6">
        <v>0</v>
      </c>
    </row>
    <row r="21" spans="1:9" ht="15.75" x14ac:dyDescent="0.25">
      <c r="A21" s="28" t="s">
        <v>41</v>
      </c>
      <c r="B21" s="3" t="s">
        <v>42</v>
      </c>
      <c r="C21" s="7">
        <f>C22+C23</f>
        <v>0</v>
      </c>
      <c r="D21" s="7">
        <f>D22+D23</f>
        <v>0</v>
      </c>
      <c r="E21" s="7">
        <f>E22+E23</f>
        <v>0</v>
      </c>
    </row>
    <row r="22" spans="1:9" ht="15.75" hidden="1" x14ac:dyDescent="0.25">
      <c r="A22" s="29" t="s">
        <v>43</v>
      </c>
      <c r="B22" s="4" t="s">
        <v>34</v>
      </c>
      <c r="C22" s="6"/>
      <c r="D22" s="6"/>
      <c r="E22" s="118"/>
    </row>
    <row r="23" spans="1:9" hidden="1" x14ac:dyDescent="0.2">
      <c r="A23" s="29" t="s">
        <v>44</v>
      </c>
      <c r="B23" s="4" t="s">
        <v>36</v>
      </c>
      <c r="C23" s="16"/>
      <c r="D23" s="6"/>
      <c r="E23" s="6"/>
    </row>
    <row r="24" spans="1:9" ht="31.5" x14ac:dyDescent="0.25">
      <c r="A24" s="28" t="s">
        <v>45</v>
      </c>
      <c r="B24" s="3" t="s">
        <v>46</v>
      </c>
      <c r="C24" s="7">
        <f>C25+C26</f>
        <v>174388039</v>
      </c>
      <c r="D24" s="7">
        <f>D25+D26</f>
        <v>418684707.54999971</v>
      </c>
      <c r="E24" s="7">
        <f>E25+E26</f>
        <v>246835425.5800004</v>
      </c>
    </row>
    <row r="25" spans="1:9" x14ac:dyDescent="0.2">
      <c r="A25" s="29" t="s">
        <v>47</v>
      </c>
      <c r="B25" s="4" t="s">
        <v>48</v>
      </c>
      <c r="C25" s="5">
        <f>-Приложение_1_!C126-C19-C37</f>
        <v>-4425864213.4899998</v>
      </c>
      <c r="D25" s="5">
        <f>-Приложение_1_!D126-D19-D37</f>
        <v>-3081024516.8700004</v>
      </c>
      <c r="E25" s="5">
        <f>-Приложение_1_!E126-E19-E37</f>
        <v>-3176152120.4299998</v>
      </c>
    </row>
    <row r="26" spans="1:9" x14ac:dyDescent="0.2">
      <c r="A26" s="29" t="s">
        <v>49</v>
      </c>
      <c r="B26" s="4" t="s">
        <v>50</v>
      </c>
      <c r="C26" s="5">
        <f>4509150903.17+1101349.32-C36</f>
        <v>4600252252.4899998</v>
      </c>
      <c r="D26" s="5">
        <f>3496086724.42+3622500</f>
        <v>3499709224.4200001</v>
      </c>
      <c r="E26" s="5">
        <f>3419365046.01+3622500</f>
        <v>3422987546.0100002</v>
      </c>
      <c r="G26" s="112">
        <v>1101349.32</v>
      </c>
      <c r="H26" s="112">
        <v>3622500</v>
      </c>
      <c r="I26" s="116">
        <v>3622500</v>
      </c>
    </row>
    <row r="27" spans="1:9" ht="31.5" x14ac:dyDescent="0.25">
      <c r="A27" s="28" t="s">
        <v>51</v>
      </c>
      <c r="B27" s="3" t="s">
        <v>52</v>
      </c>
      <c r="C27" s="7">
        <f>C35</f>
        <v>-48400000</v>
      </c>
      <c r="D27" s="7">
        <f>D35</f>
        <v>40000000</v>
      </c>
      <c r="E27" s="7">
        <f>E35</f>
        <v>40000000</v>
      </c>
    </row>
    <row r="28" spans="1:9" ht="31.5" hidden="1" x14ac:dyDescent="0.25">
      <c r="A28" s="28" t="s">
        <v>53</v>
      </c>
      <c r="B28" s="3" t="s">
        <v>54</v>
      </c>
      <c r="C28" s="7">
        <v>0</v>
      </c>
      <c r="D28" s="7">
        <v>0</v>
      </c>
      <c r="E28" s="7">
        <v>0</v>
      </c>
    </row>
    <row r="29" spans="1:9" hidden="1" x14ac:dyDescent="0.2">
      <c r="A29" s="29" t="s">
        <v>55</v>
      </c>
      <c r="B29" s="4" t="s">
        <v>56</v>
      </c>
      <c r="C29" s="5"/>
      <c r="D29" s="6"/>
      <c r="E29" s="6"/>
    </row>
    <row r="30" spans="1:9" hidden="1" x14ac:dyDescent="0.2">
      <c r="A30" s="29" t="s">
        <v>57</v>
      </c>
      <c r="B30" s="4" t="s">
        <v>58</v>
      </c>
      <c r="C30" s="5"/>
      <c r="D30" s="6"/>
      <c r="E30" s="6"/>
    </row>
    <row r="31" spans="1:9" ht="31.5" hidden="1" x14ac:dyDescent="0.25">
      <c r="A31" s="28" t="s">
        <v>59</v>
      </c>
      <c r="B31" s="3" t="s">
        <v>60</v>
      </c>
      <c r="C31" s="7">
        <v>0</v>
      </c>
      <c r="D31" s="7">
        <v>0</v>
      </c>
      <c r="E31" s="7">
        <v>0</v>
      </c>
    </row>
    <row r="32" spans="1:9" hidden="1" x14ac:dyDescent="0.2">
      <c r="A32" s="29" t="s">
        <v>61</v>
      </c>
      <c r="B32" s="4" t="s">
        <v>62</v>
      </c>
      <c r="C32" s="5"/>
      <c r="D32" s="6"/>
      <c r="E32" s="6"/>
    </row>
    <row r="33" spans="1:5" hidden="1" x14ac:dyDescent="0.2">
      <c r="A33" s="29" t="s">
        <v>63</v>
      </c>
      <c r="B33" s="4" t="s">
        <v>64</v>
      </c>
      <c r="C33" s="5"/>
      <c r="D33" s="6"/>
      <c r="E33" s="6"/>
    </row>
    <row r="34" spans="1:5" ht="15.75" hidden="1" x14ac:dyDescent="0.25">
      <c r="A34" s="28" t="s">
        <v>65</v>
      </c>
      <c r="B34" s="3" t="s">
        <v>66</v>
      </c>
      <c r="C34" s="7">
        <v>0</v>
      </c>
      <c r="D34" s="7">
        <v>0</v>
      </c>
      <c r="E34" s="7">
        <v>0</v>
      </c>
    </row>
    <row r="35" spans="1:5" ht="31.5" x14ac:dyDescent="0.25">
      <c r="A35" s="28" t="s">
        <v>67</v>
      </c>
      <c r="B35" s="3" t="s">
        <v>68</v>
      </c>
      <c r="C35" s="7">
        <f>C36+C37</f>
        <v>-48400000</v>
      </c>
      <c r="D35" s="7">
        <f>SUM(D37:D37)</f>
        <v>40000000</v>
      </c>
      <c r="E35" s="7">
        <f>SUM(E37:E37)</f>
        <v>40000000</v>
      </c>
    </row>
    <row r="36" spans="1:5" x14ac:dyDescent="0.2">
      <c r="A36" s="29" t="s">
        <v>69</v>
      </c>
      <c r="B36" s="4" t="s">
        <v>70</v>
      </c>
      <c r="C36" s="5">
        <f>-90000000</f>
        <v>-90000000</v>
      </c>
      <c r="D36" s="5">
        <v>0</v>
      </c>
      <c r="E36" s="5">
        <v>0</v>
      </c>
    </row>
    <row r="37" spans="1:5" x14ac:dyDescent="0.2">
      <c r="A37" s="29" t="s">
        <v>71</v>
      </c>
      <c r="B37" s="4" t="s">
        <v>72</v>
      </c>
      <c r="C37" s="30">
        <v>41600000</v>
      </c>
      <c r="D37" s="30">
        <v>40000000</v>
      </c>
      <c r="E37" s="6">
        <v>40000000</v>
      </c>
    </row>
    <row r="38" spans="1:5" ht="15.75" hidden="1" x14ac:dyDescent="0.25">
      <c r="A38" s="28" t="s">
        <v>73</v>
      </c>
      <c r="B38" s="3" t="s">
        <v>18</v>
      </c>
      <c r="C38" s="7">
        <f>C39</f>
        <v>0</v>
      </c>
      <c r="D38" s="7">
        <f>D39</f>
        <v>0</v>
      </c>
      <c r="E38" s="7">
        <f>E39</f>
        <v>0</v>
      </c>
    </row>
    <row r="39" spans="1:5" hidden="1" x14ac:dyDescent="0.2">
      <c r="A39" s="29" t="s">
        <v>74</v>
      </c>
      <c r="B39" s="4" t="s">
        <v>19</v>
      </c>
      <c r="C39" s="5"/>
      <c r="D39" s="6"/>
      <c r="E39" s="6"/>
    </row>
    <row r="41" spans="1:5" ht="15.75" x14ac:dyDescent="0.25">
      <c r="C41" s="119"/>
      <c r="D41" s="119"/>
      <c r="E41" s="119"/>
    </row>
    <row r="44" spans="1:5" ht="15.75" x14ac:dyDescent="0.25">
      <c r="B44" s="114"/>
    </row>
  </sheetData>
  <mergeCells count="1">
    <mergeCell ref="A11:E11"/>
  </mergeCells>
  <pageMargins left="0.70866141732283472" right="0.70866141732283472" top="0.74803149606299213" bottom="0.74803149606299213" header="0.31496062992125984" footer="0.31496062992125984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Приложение_1_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 Юрочкина</dc:creator>
  <cp:lastModifiedBy>Вита Юрочкина</cp:lastModifiedBy>
  <cp:lastPrinted>2025-02-18T06:03:01Z</cp:lastPrinted>
  <dcterms:created xsi:type="dcterms:W3CDTF">2023-10-02T01:55:34Z</dcterms:created>
  <dcterms:modified xsi:type="dcterms:W3CDTF">2025-02-18T06:03:27Z</dcterms:modified>
</cp:coreProperties>
</file>