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Проект бюджета 2027-2029\Проект Решения о бюджете МР Ленский район на 2027-2029 с Протоколом в РайСовет\"/>
    </mc:Choice>
  </mc:AlternateContent>
  <bookViews>
    <workbookView xWindow="0" yWindow="0" windowWidth="28800" windowHeight="12135"/>
  </bookViews>
  <sheets>
    <sheet name="приложение " sheetId="1" r:id="rId1"/>
  </sheets>
  <calcPr calcId="152511"/>
</workbook>
</file>

<file path=xl/calcChain.xml><?xml version="1.0" encoding="utf-8"?>
<calcChain xmlns="http://schemas.openxmlformats.org/spreadsheetml/2006/main">
  <c r="D78" i="1" l="1"/>
  <c r="D75" i="1"/>
  <c r="D72" i="1"/>
  <c r="D71" i="1" s="1"/>
  <c r="C72" i="1"/>
  <c r="C71" i="1" s="1"/>
  <c r="C78" i="1"/>
  <c r="C75" i="1"/>
  <c r="D63" i="1" l="1"/>
  <c r="D65" i="1"/>
  <c r="E65" i="1" s="1"/>
  <c r="F65" i="1"/>
  <c r="D10" i="1" l="1"/>
  <c r="C10" i="1"/>
  <c r="E14" i="1" l="1"/>
  <c r="F33" i="1" l="1"/>
  <c r="F25" i="1"/>
  <c r="E25" i="1"/>
  <c r="D15" i="1"/>
  <c r="C15" i="1"/>
  <c r="C23" i="1" l="1"/>
  <c r="D23" i="1"/>
  <c r="E33" i="1"/>
  <c r="E32" i="1"/>
  <c r="F39" i="1"/>
  <c r="F37" i="1"/>
  <c r="E36" i="1"/>
  <c r="L60" i="1" l="1"/>
  <c r="N68" i="1"/>
  <c r="N60" i="1"/>
  <c r="L56" i="1"/>
  <c r="L57" i="1"/>
  <c r="L58" i="1"/>
  <c r="L59" i="1"/>
  <c r="L61" i="1"/>
  <c r="L62" i="1"/>
  <c r="L63" i="1"/>
  <c r="L64" i="1"/>
  <c r="L65" i="1"/>
  <c r="L66" i="1"/>
  <c r="L55" i="1"/>
  <c r="E58" i="1"/>
  <c r="F58" i="1"/>
  <c r="E55" i="1"/>
  <c r="E60" i="1" l="1"/>
  <c r="D43" i="1" l="1"/>
  <c r="C43" i="1"/>
  <c r="C42" i="1" s="1"/>
  <c r="E40" i="1"/>
  <c r="E39" i="1"/>
  <c r="E38" i="1"/>
  <c r="E37" i="1"/>
  <c r="E35" i="1"/>
  <c r="E34" i="1"/>
  <c r="E29" i="1"/>
  <c r="F29" i="1"/>
  <c r="F22" i="1"/>
  <c r="F16" i="1"/>
  <c r="F17" i="1"/>
  <c r="E16" i="1"/>
  <c r="E15" i="1" l="1"/>
  <c r="E10" i="1"/>
  <c r="E50" i="1"/>
  <c r="E62" i="1"/>
  <c r="F62" i="1"/>
  <c r="H62" i="1"/>
  <c r="F44" i="1" l="1"/>
  <c r="F45" i="1"/>
  <c r="F46" i="1"/>
  <c r="F47" i="1"/>
  <c r="F48" i="1"/>
  <c r="F51" i="1"/>
  <c r="F24" i="1"/>
  <c r="F26" i="1"/>
  <c r="F27" i="1"/>
  <c r="F28" i="1"/>
  <c r="F30" i="1"/>
  <c r="F34" i="1"/>
  <c r="F35" i="1"/>
  <c r="F38" i="1"/>
  <c r="F19" i="1"/>
  <c r="F21" i="1"/>
  <c r="F9" i="1"/>
  <c r="F12" i="1"/>
  <c r="F13" i="1"/>
  <c r="F8" i="1"/>
  <c r="E51" i="1" l="1"/>
  <c r="F15" i="1"/>
  <c r="E17" i="1"/>
  <c r="E13" i="1"/>
  <c r="F10" i="1" l="1"/>
  <c r="F11" i="1"/>
  <c r="D42" i="1"/>
  <c r="F42" i="1" s="1"/>
  <c r="F43" i="1"/>
  <c r="D67" i="1"/>
  <c r="D83" i="1" s="1"/>
  <c r="E28" i="1" l="1"/>
  <c r="D20" i="1"/>
  <c r="C20" i="1"/>
  <c r="E20" i="1" l="1"/>
  <c r="F20" i="1"/>
  <c r="H56" i="1"/>
  <c r="H57" i="1"/>
  <c r="H58" i="1"/>
  <c r="H59" i="1"/>
  <c r="H60" i="1"/>
  <c r="H61" i="1"/>
  <c r="H63" i="1"/>
  <c r="H64" i="1"/>
  <c r="H65" i="1"/>
  <c r="H66" i="1"/>
  <c r="H55" i="1"/>
  <c r="I11" i="1"/>
  <c r="I27" i="1"/>
  <c r="I19" i="1"/>
  <c r="I8" i="1"/>
  <c r="H9" i="1"/>
  <c r="I9" i="1" s="1"/>
  <c r="H10" i="1"/>
  <c r="I10" i="1" s="1"/>
  <c r="I12" i="1"/>
  <c r="I15" i="1"/>
  <c r="H18" i="1"/>
  <c r="I18" i="1" s="1"/>
  <c r="H20" i="1"/>
  <c r="I20" i="1" s="1"/>
  <c r="I21" i="1"/>
  <c r="I22" i="1"/>
  <c r="H23" i="1"/>
  <c r="I23" i="1" s="1"/>
  <c r="I24" i="1"/>
  <c r="I26" i="1"/>
  <c r="I30" i="1"/>
  <c r="I34" i="1"/>
  <c r="I37" i="1"/>
  <c r="H38" i="1"/>
  <c r="I38" i="1" s="1"/>
  <c r="I39" i="1"/>
  <c r="I41" i="1"/>
  <c r="I42" i="1"/>
  <c r="I43" i="1"/>
  <c r="I44" i="1"/>
  <c r="I45" i="1"/>
  <c r="I46" i="1"/>
  <c r="I47" i="1"/>
  <c r="I48" i="1"/>
  <c r="I49" i="1"/>
  <c r="I50" i="1"/>
  <c r="I52" i="1"/>
  <c r="I53" i="1"/>
  <c r="C67" i="1" l="1"/>
  <c r="C83" i="1" s="1"/>
  <c r="E56" i="1" l="1"/>
  <c r="F56" i="1"/>
  <c r="E57" i="1"/>
  <c r="F57" i="1"/>
  <c r="E59" i="1"/>
  <c r="F59" i="1"/>
  <c r="F60" i="1"/>
  <c r="E61" i="1"/>
  <c r="F61" i="1"/>
  <c r="E63" i="1"/>
  <c r="F63" i="1"/>
  <c r="E64" i="1"/>
  <c r="F64" i="1"/>
  <c r="E66" i="1"/>
  <c r="F66" i="1"/>
  <c r="C52" i="1"/>
  <c r="E48" i="1"/>
  <c r="E49" i="1"/>
  <c r="E47" i="1"/>
  <c r="E27" i="1"/>
  <c r="E24" i="1"/>
  <c r="E21" i="1"/>
  <c r="E19" i="1"/>
  <c r="E22" i="1"/>
  <c r="E44" i="1"/>
  <c r="E45" i="1"/>
  <c r="E46" i="1"/>
  <c r="E12" i="1"/>
  <c r="E9" i="1"/>
  <c r="E8" i="1"/>
  <c r="F23" i="1" l="1"/>
  <c r="E23" i="1"/>
  <c r="F55" i="1"/>
  <c r="E30" i="1"/>
  <c r="E11" i="1"/>
  <c r="D18" i="1" l="1"/>
  <c r="D41" i="1" s="1"/>
  <c r="C18" i="1"/>
  <c r="C41" i="1" s="1"/>
  <c r="E18" i="1" l="1"/>
  <c r="E41" i="1"/>
  <c r="F18" i="1"/>
  <c r="E43" i="1"/>
  <c r="E42" i="1"/>
  <c r="E26" i="1"/>
  <c r="F67" i="1"/>
  <c r="E67" i="1"/>
  <c r="F41" i="1" l="1"/>
  <c r="D52" i="1"/>
  <c r="C53" i="1"/>
  <c r="C82" i="1" s="1"/>
  <c r="C81" i="1" s="1"/>
  <c r="C70" i="1" s="1"/>
  <c r="L53" i="1" l="1"/>
  <c r="E52" i="1"/>
  <c r="F52" i="1"/>
  <c r="C68" i="1"/>
  <c r="L68" i="1" s="1"/>
  <c r="D53" i="1"/>
  <c r="D82" i="1" s="1"/>
  <c r="D81" i="1" s="1"/>
  <c r="D70" i="1" s="1"/>
  <c r="F53" i="1" l="1"/>
  <c r="E53" i="1"/>
  <c r="D68" i="1"/>
</calcChain>
</file>

<file path=xl/sharedStrings.xml><?xml version="1.0" encoding="utf-8"?>
<sst xmlns="http://schemas.openxmlformats.org/spreadsheetml/2006/main" count="141" uniqueCount="141">
  <si>
    <t>КБК</t>
  </si>
  <si>
    <t>Наименование</t>
  </si>
  <si>
    <t>Налог на доходы физических лиц</t>
  </si>
  <si>
    <t>НАЛОГИ НА ИМУЩЕСТВО</t>
  </si>
  <si>
    <t>итого собственных доходов:</t>
  </si>
  <si>
    <t>Иные межбюджетные трансферты</t>
  </si>
  <si>
    <t>итого безвозмездных поступлений:</t>
  </si>
  <si>
    <t>Ожидаемого исполнение</t>
  </si>
  <si>
    <t>% исполнения</t>
  </si>
  <si>
    <t>Отклонение</t>
  </si>
  <si>
    <t>ВСЕГО ДОХОДОВ:</t>
  </si>
  <si>
    <t>РАСХОДЫ</t>
  </si>
  <si>
    <t>ДОХОДЫ</t>
  </si>
  <si>
    <t>0100</t>
  </si>
  <si>
    <t>0300</t>
  </si>
  <si>
    <t>0400</t>
  </si>
  <si>
    <t>0500</t>
  </si>
  <si>
    <t>0600</t>
  </si>
  <si>
    <t>0700</t>
  </si>
  <si>
    <t>0800</t>
  </si>
  <si>
    <t>1000</t>
  </si>
  <si>
    <t>1100</t>
  </si>
  <si>
    <t>1300</t>
  </si>
  <si>
    <t>1400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</si>
  <si>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</si>
  <si>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</si>
  <si>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</si>
  <si>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</si>
  <si>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</si>
  <si>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</si>
  <si>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</si>
  <si>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</si>
  <si>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</si>
  <si>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</si>
  <si>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МЕЖБЮДЖЕТНЫЕ ТРАНСФЕРТЫ ОБЩЕГО ХАРАКТЕРА БЮДЖЕТАМ СУБЪЕКТОВ РОССИЙСКОЙ ФЕДЕРАЦИИ И МУНИЦИПАЛЬНЫХ ОБРАЗОВАНИЙ</t>
  </si>
  <si>
    <t>ВСЕГО РАСХОДОВ:</t>
  </si>
  <si>
    <t>Результат исполнения (дефицит (-)/ профицит (+)</t>
  </si>
  <si>
    <t>Источники внутреннего финансирования дефицитов бюджетов</t>
  </si>
  <si>
    <t>ИСТОЧНИКИ ВНУТРЕННЕГО ФИНАНСИРОВАНИЯ ДЕФИЦИТА БЮДЖЕТА</t>
  </si>
  <si>
    <t>Результат исполнения бюджета (дефицит "-", профицит "+")</t>
  </si>
  <si>
    <t xml:space="preserve">Доходы от сдачи в аренду имущества, составляющего казну муниципальных районов (за исключением земельных участков)
</t>
  </si>
  <si>
    <t>(в  рублях)</t>
  </si>
  <si>
    <t xml:space="preserve">Единый сельскохозяйственный налог
</t>
  </si>
  <si>
    <t xml:space="preserve">Земельный налог с организаций, обладающих земельным участком, расположенным в границах межселенных территорий
</t>
  </si>
  <si>
    <t xml:space="preserve">Земельный налог с физических лиц, обладающих земельным участком, расположенным в границах межселенных территорий
</t>
  </si>
  <si>
    <t xml:space="preserve">Государственная пошлина за выдачу разрешения на установку рекламной конструкции
</t>
  </si>
  <si>
    <t xml:space="preserve"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</si>
  <si>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ДОХОДЫ ОТ ИСПОЛЬЗОВАНИЯ ИМУЩЕСТВА, НАХОДЯЩЕГОСЯ В ГОСУДАРСТВЕННОЙ И МУНИЦИПАЛЬНОЙ СОБСТВЕННОСТИ
</t>
  </si>
  <si>
    <t xml:space="preserve">Прочие доходы от оказания платных услуг (работ) получателями средств бюджетов муниципальных районов
</t>
  </si>
  <si>
    <t xml:space="preserve">Прочие доходы от компенсации затрат бюджетов муниципальных районов
</t>
  </si>
  <si>
    <t>000 1 16 00000 00 0000 000</t>
  </si>
  <si>
    <t xml:space="preserve">ШТРАФЫ, САНКЦИИ, ВОЗМЕЩЕНИЕ УЩЕРБА
</t>
  </si>
  <si>
    <t>000 2 00 00000 00 0000 000</t>
  </si>
  <si>
    <t>000 2 02 00000 00 0000 000</t>
  </si>
  <si>
    <t>000 2 02 10000 00 0000 150</t>
  </si>
  <si>
    <t>000 2 02 20000 00 0000 150</t>
  </si>
  <si>
    <t>000 2 02 30000 00 0000 150</t>
  </si>
  <si>
    <t>000 2 02 40000 00 0000 150</t>
  </si>
  <si>
    <t>000 2 07 05000 05 0000 150</t>
  </si>
  <si>
    <t>000 2 18 60010 05 0000 150</t>
  </si>
  <si>
    <t>000 2 18 05010 05 0000 150</t>
  </si>
  <si>
    <t>000 2 19 00000 05 0000 150</t>
  </si>
  <si>
    <t xml:space="preserve">БЕЗВОЗМЕЗДНЫЕ ПОСТУПЛЕНИЯ
</t>
  </si>
  <si>
    <t>182 1 01 02000 01 0000 110</t>
  </si>
  <si>
    <t>НАЛОГИ НА ТОВАРЫ (РАБОТЫ, УСЛУГИ), РЕАЛИЗУЕМЫЕ НА ТЕРРИТОРИИ РОССИЙСКОЙ ФЕДЕРАЦИИ</t>
  </si>
  <si>
    <t>НАЛОГИ НА СОВОКУПНЫЙ ДОХОД</t>
  </si>
  <si>
    <t>Налог, взимаемый в связи с применением упрощенной системы налогообложения</t>
  </si>
  <si>
    <t>182 1 06 0000000 0000 110</t>
  </si>
  <si>
    <t>182 1 06 06033 05 0000 110</t>
  </si>
  <si>
    <t>182 1 06 06043 05 0000 110</t>
  </si>
  <si>
    <t>182 1 07 00000 00 0000 000</t>
  </si>
  <si>
    <t>НАЛОГИ, СБОРЫ И РЕГУЛЯРНЫЕ ПЛАТЕЖИ ЗА ПОЛЬЗОВАНИЕ ПРИРОДНЫМИ РЕСУРСАМИ</t>
  </si>
  <si>
    <t>182 1 07 01020 01 0000 110</t>
  </si>
  <si>
    <t>000 1 08 0000000 0000 000</t>
  </si>
  <si>
    <t>ГОСУДАРСТВЕННАЯ ПОШЛИНА</t>
  </si>
  <si>
    <t xml:space="preserve">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</si>
  <si>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>182 1 08 03010 01 0000 110</t>
  </si>
  <si>
    <t>000 1 11 0000000 0000 000</t>
  </si>
  <si>
    <t>701 1 11 01050 05 0000 120</t>
  </si>
  <si>
    <t xml:space="preserve"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муниципальным районам
</t>
  </si>
  <si>
    <t>701 1 11 05013 05 0000 120</t>
  </si>
  <si>
    <t>000 1 11 05013 13 0000 120</t>
  </si>
  <si>
    <t xml:space="preserve"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</si>
  <si>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>701 1 11 05025 05 0000 120</t>
  </si>
  <si>
    <t xml:space="preserve"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</si>
  <si>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>701 1 11 05075 05 0000 120</t>
  </si>
  <si>
    <t>0900</t>
  </si>
  <si>
    <t>ЗДРАВООХРАНЕНИЕ</t>
  </si>
  <si>
    <t>Возврат бюджетных кредитов, предоставленных юридическим лицам из бюджетов муниципальных районов в валюте Российской Федерации</t>
  </si>
  <si>
    <t>Плата за негативное воздействие на окружающую среду</t>
  </si>
  <si>
    <t xml:space="preserve">701 1 13 01995 05 0000 130
</t>
  </si>
  <si>
    <t xml:space="preserve">701 1 13 02995 05 0000 130
</t>
  </si>
  <si>
    <t>701 1 11 05035 05 0000 120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</si>
  <si>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</si>
  <si>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048 1 12 01000 01 0000 120</t>
  </si>
  <si>
    <t>000 1 14 00000 00 0000 000</t>
  </si>
  <si>
    <t>ДОХОДЫ ОТ ПРОДАЖИ МАТЕРИАЛЬНЫХ И НЕМАТЕРИАЛЬНЫХ АКТИВОВ</t>
  </si>
  <si>
    <t>701 1 17 00000 00 0000 000</t>
  </si>
  <si>
    <t>ПРОЧИЕ НЕНАЛОГОВЫЕ ДОХОДЫ</t>
  </si>
  <si>
    <t>БЕЗВОЗМЕЗДНЫЕ ПОСТУПЛЕНИЯ ОТ ДРУГИХ БЮДЖЕТОВ БЮДЖЕТНОЙ СИСТЕМЫ РОССИЙСКОЙ ФЕДЕРАЦИИ</t>
  </si>
  <si>
    <t>Дотации бюджетам бюджетной системы Российской Федерации</t>
  </si>
  <si>
    <t>Субсидии бюджетам бюджетной системы Российской Федерации (межбюджетные субсидии)</t>
  </si>
  <si>
    <t>Субвенции бюджетам бюджетной системы Российской Федерации</t>
  </si>
  <si>
    <t>Прочие безвозмездные поступления в бюджеты муниципальных районов</t>
  </si>
  <si>
    <t>Доходы бюджетов муниципальных районов от возврата бюджетными учреждениями остатков субсидий прошлых лет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</si>
  <si>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</si>
  <si>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</si>
  <si>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182 1 05 01000 01 0000 110</t>
  </si>
  <si>
    <t>182 1 05 03000 01 0000 110</t>
  </si>
  <si>
    <t xml:space="preserve">182 1 05 04000 02 0000 110
</t>
  </si>
  <si>
    <t xml:space="preserve">Налог, взимаемый в связи с применением патентной системы налогообложения
</t>
  </si>
  <si>
    <t>701 1 08 07150 01 0000 110</t>
  </si>
  <si>
    <t>701 1 13 02065 05 0000 130</t>
  </si>
  <si>
    <t>Доходы, поступающие в порядке возмещения расходов, понесенных в связи с эксплуатацией имущества муниципальных районов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</si>
  <si>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которые расположены на межселенных территориях, находятся федеральной в собственности и осуществление полном</t>
  </si>
  <si>
    <t xml:space="preserve">701 1 11 09045 05 0000 120
</t>
  </si>
  <si>
    <t xml:space="preserve">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</si>
  <si>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>182 1 05 00000 00 0000 000</t>
  </si>
  <si>
    <t>Налог на добычу общераспространенных полезных ископаемых</t>
  </si>
  <si>
    <t>182 1 03 00000 00 0000 000</t>
  </si>
  <si>
    <t>Начальник финансового управления __________________ О.А.Пестерева</t>
  </si>
  <si>
    <t>701 1 11 03050 05 0000 120</t>
  </si>
  <si>
    <t>Проценты, полученные от предоставления бюджетных кредитов внутри страны за счет средств бюджетов муниципальных районов</t>
  </si>
  <si>
    <t>План на 2026 год (уточненный)</t>
  </si>
  <si>
    <t xml:space="preserve">Налог, взимаемый в связи с применением специального налогового режима "Автоматизированная упрощенная система налогообложения"
</t>
  </si>
  <si>
    <t>182 1 05 07000 01 0000 110</t>
  </si>
  <si>
    <t>701 1 11 05410 05 0000 120</t>
  </si>
  <si>
    <t xml:space="preserve"> 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(за исключением органов государственной власти (государственных органов), органов местного самоуправления (муниципальных органов), органов управления государственными внебюджетными фондами и казенных учреждений)</t>
  </si>
  <si>
    <t>701 1 11 05430 05 8000 120</t>
  </si>
  <si>
    <r>
      <t xml:space="preserve">Оценка ожидаемого исполнения бюджета муниципального района "Ленский район" за 2026 год                                                                                                                                            </t>
    </r>
    <r>
      <rPr>
        <b/>
        <sz val="12"/>
        <color indexed="8"/>
        <rFont val="Times New Roman"/>
        <family val="1"/>
        <charset val="204"/>
      </rPr>
      <t>(на 01.10.2026 года)</t>
    </r>
  </si>
  <si>
    <t>Кредиты кредитных организаций в валюте Российской Федерации</t>
  </si>
  <si>
    <t>Привлечение муниципальными районами кредитов от кредитных организаций в валюте Российской Федерации</t>
  </si>
  <si>
    <t>Погашение муниципальными районами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</si>
  <si>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</si>
  <si>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 xml:space="preserve">  Привлечение кредитов из других бюджетов бюджетной системы Российской Федерации бюджетами муниципальных районов в валюте Российской Федерации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</si>
  <si>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</si>
  <si>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Бюджетные кредиты, предоставленные внутри страны в валюте Российской Федерации</t>
  </si>
  <si>
    <t>Предоставление бюджетных кредитов юридическим лицам из бюджетов муниципальных районов в валюте Российской Федерации</t>
  </si>
  <si>
    <t>Изменение остатков средств  на счетах по учету средств бюджетов</t>
  </si>
  <si>
    <t xml:space="preserve">Увеличение прочих остатков денежных средств бюджетов муниципальных районов 
</t>
  </si>
  <si>
    <t xml:space="preserve">Уменьшение прочих остатков  денежных средств бюджетов муниципальных районов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</si>
</sst>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3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sz val="10"/>
      <color rgb="FF000000"/>
      <name val="Arial Cyr"/>
      <family val="2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44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9" applyNumberFormat="0" applyAlignment="0" applyProtection="0"/>
    <xf numFmtId="0" fontId="13" fillId="7" borderId="10" applyNumberFormat="0" applyAlignment="0" applyProtection="0"/>
    <xf numFmtId="0" fontId="14" fillId="7" borderId="9" applyNumberFormat="0" applyAlignment="0" applyProtection="0"/>
    <xf numFmtId="0" fontId="15" fillId="0" borderId="11" applyNumberFormat="0" applyFill="0" applyAlignment="0" applyProtection="0"/>
    <xf numFmtId="0" fontId="16" fillId="8" borderId="12" applyNumberFormat="0" applyAlignment="0" applyProtection="0"/>
    <xf numFmtId="0" fontId="17" fillId="0" borderId="0" applyNumberFormat="0" applyFill="0" applyBorder="0" applyAlignment="0" applyProtection="0"/>
    <xf numFmtId="0" fontId="4" fillId="9" borderId="13" applyNumberFormat="0" applyFont="0" applyAlignment="0" applyProtection="0"/>
    <xf numFmtId="0" fontId="18" fillId="0" borderId="0" applyNumberFormat="0" applyFill="0" applyBorder="0" applyAlignment="0" applyProtection="0"/>
    <xf numFmtId="0" fontId="1" fillId="0" borderId="14" applyNumberFormat="0" applyFill="0" applyAlignment="0" applyProtection="0"/>
    <xf numFmtId="0" fontId="19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19" fillId="33" borderId="0" applyNumberFormat="0" applyBorder="0" applyAlignment="0" applyProtection="0"/>
    <xf numFmtId="0" fontId="3" fillId="2" borderId="0"/>
    <xf numFmtId="0" fontId="3" fillId="0" borderId="0"/>
    <xf numFmtId="0" fontId="21" fillId="2" borderId="0"/>
    <xf numFmtId="49" fontId="22" fillId="0" borderId="15">
      <alignment horizontal="center" vertical="top" shrinkToFit="1"/>
    </xf>
    <xf numFmtId="0" fontId="22" fillId="0" borderId="15">
      <alignment horizontal="left" vertical="top" wrapText="1"/>
    </xf>
    <xf numFmtId="0" fontId="22" fillId="0" borderId="15">
      <alignment horizontal="left" vertical="top" wrapText="1"/>
    </xf>
    <xf numFmtId="1" fontId="22" fillId="0" borderId="15">
      <alignment horizontal="center" vertical="top" shrinkToFit="1"/>
    </xf>
  </cellStyleXfs>
  <cellXfs count="98">
    <xf numFmtId="0" fontId="0" fillId="0" borderId="0" xfId="0"/>
    <xf numFmtId="0" fontId="23" fillId="0" borderId="1" xfId="238" applyFont="1" applyFill="1" applyBorder="1" applyAlignment="1">
      <alignment horizontal="left" vertical="top"/>
    </xf>
    <xf numFmtId="49" fontId="23" fillId="0" borderId="1" xfId="0" applyNumberFormat="1" applyFont="1" applyFill="1" applyBorder="1" applyAlignment="1">
      <alignment horizontal="left" vertical="top"/>
    </xf>
    <xf numFmtId="4" fontId="20" fillId="0" borderId="1" xfId="0" applyNumberFormat="1" applyFont="1" applyFill="1" applyBorder="1" applyAlignment="1">
      <alignment vertical="top"/>
    </xf>
    <xf numFmtId="4" fontId="25" fillId="0" borderId="1" xfId="0" applyNumberFormat="1" applyFont="1" applyFill="1" applyBorder="1" applyAlignment="1">
      <alignment horizontal="right" vertical="center"/>
    </xf>
    <xf numFmtId="4" fontId="26" fillId="0" borderId="1" xfId="0" applyNumberFormat="1" applyFont="1" applyFill="1" applyBorder="1" applyAlignment="1">
      <alignment horizontal="right" vertical="center"/>
    </xf>
    <xf numFmtId="49" fontId="27" fillId="0" borderId="1" xfId="0" applyNumberFormat="1" applyFont="1" applyFill="1" applyBorder="1" applyAlignment="1">
      <alignment vertical="top"/>
    </xf>
    <xf numFmtId="0" fontId="27" fillId="0" borderId="1" xfId="0" applyNumberFormat="1" applyFont="1" applyFill="1" applyBorder="1" applyAlignment="1">
      <alignment vertical="top" wrapText="1"/>
    </xf>
    <xf numFmtId="49" fontId="27" fillId="0" borderId="1" xfId="0" applyNumberFormat="1" applyFont="1" applyFill="1" applyBorder="1"/>
    <xf numFmtId="49" fontId="27" fillId="0" borderId="1" xfId="0" applyNumberFormat="1" applyFont="1" applyFill="1" applyBorder="1" applyAlignment="1">
      <alignment vertical="center"/>
    </xf>
    <xf numFmtId="0" fontId="25" fillId="0" borderId="1" xfId="0" applyNumberFormat="1" applyFont="1" applyFill="1" applyBorder="1" applyAlignment="1">
      <alignment vertical="top" wrapText="1"/>
    </xf>
    <xf numFmtId="0" fontId="29" fillId="0" borderId="15" xfId="242" applyNumberFormat="1" applyFont="1" applyFill="1" applyAlignment="1" applyProtection="1">
      <alignment horizontal="left" vertical="top" wrapText="1"/>
    </xf>
    <xf numFmtId="49" fontId="25" fillId="0" borderId="1" xfId="0" applyNumberFormat="1" applyFont="1" applyFill="1" applyBorder="1" applyAlignment="1">
      <alignment vertical="center" wrapText="1"/>
    </xf>
    <xf numFmtId="4" fontId="26" fillId="0" borderId="1" xfId="0" applyNumberFormat="1" applyFont="1" applyFill="1" applyBorder="1" applyAlignment="1">
      <alignment vertical="top"/>
    </xf>
    <xf numFmtId="4" fontId="23" fillId="0" borderId="1" xfId="1" applyNumberFormat="1" applyFont="1" applyFill="1" applyBorder="1" applyAlignment="1" applyProtection="1">
      <alignment horizontal="right" vertical="top" shrinkToFit="1"/>
      <protection locked="0"/>
    </xf>
    <xf numFmtId="4" fontId="26" fillId="0" borderId="1" xfId="0" applyNumberFormat="1" applyFont="1" applyFill="1" applyBorder="1" applyAlignment="1">
      <alignment horizontal="right" vertical="top"/>
    </xf>
    <xf numFmtId="0" fontId="23" fillId="0" borderId="1" xfId="1" applyFont="1" applyFill="1" applyBorder="1" applyAlignment="1">
      <alignment horizontal="left" vertical="top" wrapText="1"/>
    </xf>
    <xf numFmtId="1" fontId="30" fillId="0" borderId="16" xfId="243" applyNumberFormat="1" applyFont="1" applyFill="1" applyBorder="1" applyAlignment="1" applyProtection="1">
      <alignment horizontal="left" vertical="center" shrinkToFit="1"/>
    </xf>
    <xf numFmtId="0" fontId="30" fillId="0" borderId="16" xfId="242" applyNumberFormat="1" applyFont="1" applyFill="1" applyBorder="1" applyAlignment="1" applyProtection="1">
      <alignment horizontal="left" vertical="top" wrapText="1"/>
    </xf>
    <xf numFmtId="0" fontId="25" fillId="0" borderId="0" xfId="0" applyFont="1" applyFill="1"/>
    <xf numFmtId="4" fontId="25" fillId="0" borderId="0" xfId="0" applyNumberFormat="1" applyFont="1" applyFill="1"/>
    <xf numFmtId="0" fontId="26" fillId="0" borderId="0" xfId="0" applyFont="1" applyFill="1" applyAlignment="1">
      <alignment horizontal="left"/>
    </xf>
    <xf numFmtId="0" fontId="26" fillId="0" borderId="0" xfId="0" applyFont="1" applyFill="1"/>
    <xf numFmtId="4" fontId="26" fillId="0" borderId="0" xfId="0" applyNumberFormat="1" applyFont="1" applyFill="1"/>
    <xf numFmtId="0" fontId="26" fillId="0" borderId="0" xfId="0" applyFont="1" applyFill="1" applyAlignment="1">
      <alignment horizontal="right"/>
    </xf>
    <xf numFmtId="0" fontId="24" fillId="0" borderId="1" xfId="0" applyFont="1" applyFill="1" applyBorder="1" applyAlignment="1">
      <alignment horizontal="center" vertical="top" wrapText="1"/>
    </xf>
    <xf numFmtId="4" fontId="24" fillId="0" borderId="1" xfId="0" applyNumberFormat="1" applyFont="1" applyFill="1" applyBorder="1" applyAlignment="1">
      <alignment horizontal="center" vertical="top" wrapText="1" shrinkToFit="1"/>
    </xf>
    <xf numFmtId="0" fontId="27" fillId="0" borderId="1" xfId="0" applyFont="1" applyFill="1" applyBorder="1" applyAlignment="1">
      <alignment horizontal="center" vertical="top" wrapText="1" shrinkToFit="1"/>
    </xf>
    <xf numFmtId="0" fontId="20" fillId="0" borderId="1" xfId="1" applyFont="1" applyFill="1" applyBorder="1" applyAlignment="1">
      <alignment horizontal="left" vertical="top" shrinkToFit="1"/>
    </xf>
    <xf numFmtId="0" fontId="20" fillId="0" borderId="1" xfId="1" applyFont="1" applyFill="1" applyBorder="1" applyAlignment="1">
      <alignment horizontal="left" vertical="top" wrapText="1"/>
    </xf>
    <xf numFmtId="4" fontId="20" fillId="0" borderId="1" xfId="1" applyNumberFormat="1" applyFont="1" applyFill="1" applyBorder="1" applyAlignment="1" applyProtection="1">
      <alignment horizontal="right" vertical="top" shrinkToFit="1"/>
      <protection locked="0"/>
    </xf>
    <xf numFmtId="4" fontId="24" fillId="0" borderId="1" xfId="0" applyNumberFormat="1" applyFont="1" applyFill="1" applyBorder="1" applyAlignment="1">
      <alignment vertical="top"/>
    </xf>
    <xf numFmtId="164" fontId="27" fillId="0" borderId="1" xfId="0" applyNumberFormat="1" applyFont="1" applyFill="1" applyBorder="1" applyAlignment="1">
      <alignment vertical="top"/>
    </xf>
    <xf numFmtId="4" fontId="24" fillId="0" borderId="1" xfId="0" applyNumberFormat="1" applyFont="1" applyFill="1" applyBorder="1"/>
    <xf numFmtId="0" fontId="23" fillId="0" borderId="1" xfId="1" applyFont="1" applyFill="1" applyBorder="1" applyAlignment="1">
      <alignment horizontal="left" vertical="top" shrinkToFit="1"/>
    </xf>
    <xf numFmtId="164" fontId="25" fillId="0" borderId="1" xfId="0" applyNumberFormat="1" applyFont="1" applyFill="1" applyBorder="1" applyAlignment="1">
      <alignment vertical="top"/>
    </xf>
    <xf numFmtId="0" fontId="23" fillId="0" borderId="1" xfId="1" applyFont="1" applyFill="1" applyBorder="1" applyAlignment="1">
      <alignment vertical="top" wrapText="1"/>
    </xf>
    <xf numFmtId="0" fontId="23" fillId="0" borderId="1" xfId="1" applyFont="1" applyFill="1" applyBorder="1" applyAlignment="1">
      <alignment horizontal="justify" vertical="top" wrapText="1"/>
    </xf>
    <xf numFmtId="4" fontId="23" fillId="0" borderId="2" xfId="1" applyNumberFormat="1" applyFont="1" applyFill="1" applyBorder="1" applyAlignment="1" applyProtection="1">
      <alignment horizontal="right" vertical="top" shrinkToFit="1"/>
      <protection locked="0"/>
    </xf>
    <xf numFmtId="0" fontId="27" fillId="0" borderId="0" xfId="0" applyFont="1" applyFill="1"/>
    <xf numFmtId="4" fontId="27" fillId="0" borderId="0" xfId="0" applyNumberFormat="1" applyFont="1" applyFill="1"/>
    <xf numFmtId="0" fontId="23" fillId="0" borderId="2" xfId="1" applyFont="1" applyFill="1" applyBorder="1" applyAlignment="1">
      <alignment vertical="top" wrapText="1"/>
    </xf>
    <xf numFmtId="0" fontId="23" fillId="0" borderId="2" xfId="1" applyFont="1" applyFill="1" applyBorder="1" applyAlignment="1">
      <alignment horizontal="justify" vertical="top" wrapText="1"/>
    </xf>
    <xf numFmtId="4" fontId="26" fillId="0" borderId="2" xfId="0" applyNumberFormat="1" applyFont="1" applyFill="1" applyBorder="1" applyAlignment="1">
      <alignment vertical="top"/>
    </xf>
    <xf numFmtId="0" fontId="20" fillId="0" borderId="2" xfId="1" applyFont="1" applyFill="1" applyBorder="1" applyAlignment="1">
      <alignment horizontal="left" vertical="top" shrinkToFit="1"/>
    </xf>
    <xf numFmtId="0" fontId="20" fillId="0" borderId="2" xfId="1" applyFont="1" applyFill="1" applyBorder="1" applyAlignment="1">
      <alignment horizontal="left" vertical="top" wrapText="1"/>
    </xf>
    <xf numFmtId="4" fontId="20" fillId="0" borderId="2" xfId="1" applyNumberFormat="1" applyFont="1" applyFill="1" applyBorder="1" applyAlignment="1" applyProtection="1">
      <alignment horizontal="right" vertical="top" shrinkToFit="1"/>
      <protection locked="0"/>
    </xf>
    <xf numFmtId="0" fontId="23" fillId="0" borderId="1" xfId="0" applyFont="1" applyFill="1" applyBorder="1" applyAlignment="1">
      <alignment horizontal="justify" vertical="top" wrapText="1"/>
    </xf>
    <xf numFmtId="4" fontId="23" fillId="0" borderId="1" xfId="0" applyNumberFormat="1" applyFont="1" applyFill="1" applyBorder="1" applyAlignment="1">
      <alignment vertical="top"/>
    </xf>
    <xf numFmtId="49" fontId="23" fillId="0" borderId="1" xfId="0" applyNumberFormat="1" applyFont="1" applyFill="1" applyBorder="1" applyAlignment="1">
      <alignment wrapText="1" shrinkToFit="1"/>
    </xf>
    <xf numFmtId="49" fontId="23" fillId="0" borderId="1" xfId="0" applyNumberFormat="1" applyFont="1" applyFill="1" applyBorder="1" applyAlignment="1">
      <alignment horizontal="left" vertical="top" wrapText="1"/>
    </xf>
    <xf numFmtId="0" fontId="20" fillId="0" borderId="1" xfId="238" applyFont="1" applyFill="1" applyBorder="1" applyAlignment="1">
      <alignment horizontal="left" vertical="top" wrapText="1"/>
    </xf>
    <xf numFmtId="49" fontId="20" fillId="0" borderId="1" xfId="0" applyNumberFormat="1" applyFont="1" applyFill="1" applyBorder="1" applyAlignment="1">
      <alignment vertical="top" wrapText="1" shrinkToFit="1"/>
    </xf>
    <xf numFmtId="0" fontId="20" fillId="0" borderId="1" xfId="238" applyFont="1" applyFill="1" applyBorder="1" applyAlignment="1">
      <alignment horizontal="left" vertical="top"/>
    </xf>
    <xf numFmtId="0" fontId="20" fillId="0" borderId="1" xfId="238" applyFont="1" applyFill="1" applyBorder="1" applyAlignment="1">
      <alignment vertical="top" wrapText="1"/>
    </xf>
    <xf numFmtId="4" fontId="24" fillId="0" borderId="0" xfId="0" applyNumberFormat="1" applyFont="1" applyFill="1" applyBorder="1" applyAlignment="1">
      <alignment vertical="top"/>
    </xf>
    <xf numFmtId="0" fontId="20" fillId="0" borderId="1" xfId="1" applyFont="1" applyFill="1" applyBorder="1" applyAlignment="1">
      <alignment horizontal="right" vertical="top" wrapText="1"/>
    </xf>
    <xf numFmtId="4" fontId="20" fillId="0" borderId="1" xfId="238" applyNumberFormat="1" applyFont="1" applyFill="1" applyBorder="1" applyAlignment="1">
      <alignment horizontal="right" vertical="top"/>
    </xf>
    <xf numFmtId="49" fontId="20" fillId="0" borderId="1" xfId="238" applyNumberFormat="1" applyFont="1" applyFill="1" applyBorder="1" applyAlignment="1">
      <alignment horizontal="left" vertical="top"/>
    </xf>
    <xf numFmtId="0" fontId="20" fillId="0" borderId="1" xfId="238" applyFont="1" applyFill="1" applyBorder="1" applyAlignment="1">
      <alignment vertical="top" wrapText="1" shrinkToFit="1"/>
    </xf>
    <xf numFmtId="4" fontId="20" fillId="0" borderId="1" xfId="238" applyNumberFormat="1" applyFont="1" applyFill="1" applyBorder="1" applyAlignment="1">
      <alignment vertical="top"/>
    </xf>
    <xf numFmtId="49" fontId="23" fillId="0" borderId="1" xfId="0" applyNumberFormat="1" applyFont="1" applyFill="1" applyBorder="1" applyAlignment="1">
      <alignment vertical="top" wrapText="1"/>
    </xf>
    <xf numFmtId="4" fontId="23" fillId="0" borderId="1" xfId="0" applyNumberFormat="1" applyFont="1" applyFill="1" applyBorder="1" applyAlignment="1">
      <alignment horizontal="right" vertical="top"/>
    </xf>
    <xf numFmtId="0" fontId="23" fillId="0" borderId="1" xfId="238" applyFont="1" applyFill="1" applyBorder="1" applyAlignment="1">
      <alignment horizontal="justify" vertical="top" wrapText="1"/>
    </xf>
    <xf numFmtId="49" fontId="23" fillId="0" borderId="1" xfId="0" applyNumberFormat="1" applyFont="1" applyFill="1" applyBorder="1" applyAlignment="1">
      <alignment vertical="top" wrapText="1" shrinkToFit="1"/>
    </xf>
    <xf numFmtId="0" fontId="20" fillId="0" borderId="1" xfId="1" applyFont="1" applyFill="1" applyBorder="1" applyAlignment="1">
      <alignment horizontal="right" vertical="top" shrinkToFit="1"/>
    </xf>
    <xf numFmtId="0" fontId="24" fillId="0" borderId="1" xfId="0" applyFont="1" applyFill="1" applyBorder="1" applyAlignment="1">
      <alignment horizontal="left"/>
    </xf>
    <xf numFmtId="0" fontId="24" fillId="0" borderId="1" xfId="0" applyFont="1" applyFill="1" applyBorder="1" applyAlignment="1">
      <alignment horizontal="right"/>
    </xf>
    <xf numFmtId="0" fontId="24" fillId="0" borderId="0" xfId="0" applyFont="1" applyFill="1"/>
    <xf numFmtId="4" fontId="24" fillId="0" borderId="0" xfId="0" applyNumberFormat="1" applyFont="1" applyFill="1"/>
    <xf numFmtId="49" fontId="26" fillId="0" borderId="1" xfId="0" applyNumberFormat="1" applyFont="1" applyFill="1" applyBorder="1" applyAlignment="1">
      <alignment horizontal="left" vertical="top"/>
    </xf>
    <xf numFmtId="0" fontId="26" fillId="0" borderId="1" xfId="0" applyFont="1" applyFill="1" applyBorder="1" applyAlignment="1">
      <alignment vertical="top" wrapText="1" shrinkToFit="1"/>
    </xf>
    <xf numFmtId="10" fontId="25" fillId="0" borderId="1" xfId="0" applyNumberFormat="1" applyFont="1" applyFill="1" applyBorder="1" applyAlignment="1">
      <alignment horizontal="right" vertical="center"/>
    </xf>
    <xf numFmtId="0" fontId="26" fillId="0" borderId="1" xfId="0" applyFont="1" applyFill="1" applyBorder="1" applyAlignment="1">
      <alignment horizontal="left" vertical="top" wrapText="1" shrinkToFit="1"/>
    </xf>
    <xf numFmtId="49" fontId="24" fillId="0" borderId="1" xfId="0" applyNumberFormat="1" applyFont="1" applyFill="1" applyBorder="1" applyAlignment="1">
      <alignment horizontal="left"/>
    </xf>
    <xf numFmtId="10" fontId="27" fillId="0" borderId="1" xfId="0" applyNumberFormat="1" applyFont="1" applyFill="1" applyBorder="1"/>
    <xf numFmtId="0" fontId="27" fillId="0" borderId="1" xfId="0" applyFont="1" applyFill="1" applyBorder="1"/>
    <xf numFmtId="49" fontId="20" fillId="0" borderId="1" xfId="238" applyNumberFormat="1" applyFont="1" applyFill="1" applyBorder="1" applyAlignment="1">
      <alignment horizontal="left" wrapText="1"/>
    </xf>
    <xf numFmtId="0" fontId="24" fillId="0" borderId="1" xfId="0" applyFont="1" applyFill="1" applyBorder="1" applyAlignment="1">
      <alignment horizontal="left" wrapText="1"/>
    </xf>
    <xf numFmtId="0" fontId="26" fillId="0" borderId="1" xfId="0" applyFont="1" applyFill="1" applyBorder="1" applyAlignment="1">
      <alignment horizontal="left"/>
    </xf>
    <xf numFmtId="49" fontId="23" fillId="0" borderId="1" xfId="0" applyNumberFormat="1" applyFont="1" applyFill="1" applyBorder="1" applyAlignment="1">
      <alignment wrapText="1"/>
    </xf>
    <xf numFmtId="4" fontId="23" fillId="0" borderId="1" xfId="238" applyNumberFormat="1" applyFont="1" applyFill="1" applyBorder="1" applyAlignment="1">
      <alignment horizontal="right" vertical="center" wrapText="1"/>
    </xf>
    <xf numFmtId="4" fontId="26" fillId="0" borderId="1" xfId="0" applyNumberFormat="1" applyFont="1" applyFill="1" applyBorder="1"/>
    <xf numFmtId="0" fontId="25" fillId="0" borderId="1" xfId="0" applyFont="1" applyFill="1" applyBorder="1"/>
    <xf numFmtId="0" fontId="23" fillId="0" borderId="1" xfId="238" applyFont="1" applyFill="1" applyBorder="1" applyAlignment="1">
      <alignment horizontal="justify" wrapText="1"/>
    </xf>
    <xf numFmtId="4" fontId="25" fillId="0" borderId="1" xfId="0" applyNumberFormat="1" applyFont="1" applyFill="1" applyBorder="1"/>
    <xf numFmtId="0" fontId="26" fillId="0" borderId="1" xfId="0" applyFont="1" applyFill="1" applyBorder="1" applyAlignment="1">
      <alignment wrapText="1" shrinkToFit="1"/>
    </xf>
    <xf numFmtId="4" fontId="23" fillId="0" borderId="1" xfId="0" applyNumberFormat="1" applyFont="1" applyFill="1" applyBorder="1" applyAlignment="1">
      <alignment horizontal="right" vertical="center"/>
    </xf>
    <xf numFmtId="0" fontId="26" fillId="0" borderId="1" xfId="0" applyFont="1" applyFill="1" applyBorder="1" applyAlignment="1">
      <alignment wrapText="1"/>
    </xf>
    <xf numFmtId="4" fontId="23" fillId="0" borderId="1" xfId="0" applyNumberFormat="1" applyFont="1" applyFill="1" applyBorder="1" applyAlignment="1">
      <alignment vertical="center"/>
    </xf>
    <xf numFmtId="0" fontId="28" fillId="0" borderId="0" xfId="0" applyFont="1" applyFill="1" applyAlignment="1">
      <alignment horizontal="center" wrapText="1" shrinkToFit="1"/>
    </xf>
    <xf numFmtId="0" fontId="24" fillId="0" borderId="1" xfId="0" applyFont="1" applyFill="1" applyBorder="1" applyAlignment="1">
      <alignment horizontal="center"/>
    </xf>
    <xf numFmtId="0" fontId="24" fillId="0" borderId="3" xfId="0" applyFont="1" applyFill="1" applyBorder="1" applyAlignment="1">
      <alignment horizontal="center" vertical="top" wrapText="1"/>
    </xf>
    <xf numFmtId="0" fontId="24" fillId="0" borderId="4" xfId="0" applyFont="1" applyFill="1" applyBorder="1" applyAlignment="1">
      <alignment horizontal="center" vertical="top" wrapText="1"/>
    </xf>
    <xf numFmtId="0" fontId="24" fillId="0" borderId="5" xfId="0" applyFont="1" applyFill="1" applyBorder="1" applyAlignment="1">
      <alignment horizontal="center" vertical="top" wrapText="1"/>
    </xf>
    <xf numFmtId="49" fontId="24" fillId="0" borderId="3" xfId="0" applyNumberFormat="1" applyFont="1" applyFill="1" applyBorder="1" applyAlignment="1">
      <alignment horizontal="center"/>
    </xf>
    <xf numFmtId="49" fontId="24" fillId="0" borderId="4" xfId="0" applyNumberFormat="1" applyFont="1" applyFill="1" applyBorder="1" applyAlignment="1">
      <alignment horizontal="center"/>
    </xf>
    <xf numFmtId="49" fontId="24" fillId="0" borderId="5" xfId="0" applyNumberFormat="1" applyFont="1" applyFill="1" applyBorder="1" applyAlignment="1">
      <alignment horizontal="center"/>
    </xf>
  </cellXfs>
  <cellStyles count="244">
    <cellStyle name="20% — акцент1" xfId="214" builtinId="30" customBuiltin="1"/>
    <cellStyle name="20% — акцент2" xfId="218" builtinId="34" customBuiltin="1"/>
    <cellStyle name="20% — акцент3" xfId="222" builtinId="38" customBuiltin="1"/>
    <cellStyle name="20% — акцент4" xfId="226" builtinId="42" customBuiltin="1"/>
    <cellStyle name="20% — акцент5" xfId="230" builtinId="46" customBuiltin="1"/>
    <cellStyle name="20% — акцент6" xfId="234" builtinId="50" customBuiltin="1"/>
    <cellStyle name="40% — акцент1" xfId="215" builtinId="31" customBuiltin="1"/>
    <cellStyle name="40% — акцент2" xfId="219" builtinId="35" customBuiltin="1"/>
    <cellStyle name="40% — акцент3" xfId="223" builtinId="39" customBuiltin="1"/>
    <cellStyle name="40% — акцент4" xfId="227" builtinId="43" customBuiltin="1"/>
    <cellStyle name="40% — акцент5" xfId="231" builtinId="47" customBuiltin="1"/>
    <cellStyle name="40% — акцент6" xfId="235" builtinId="51" customBuiltin="1"/>
    <cellStyle name="60% — акцент1" xfId="216" builtinId="32" customBuiltin="1"/>
    <cellStyle name="60% — акцент2" xfId="220" builtinId="36" customBuiltin="1"/>
    <cellStyle name="60% — акцент3" xfId="224" builtinId="40" customBuiltin="1"/>
    <cellStyle name="60% — акцент4" xfId="228" builtinId="44" customBuiltin="1"/>
    <cellStyle name="60% — акцент5" xfId="232" builtinId="48" customBuiltin="1"/>
    <cellStyle name="60% — акцент6" xfId="236" builtinId="52" customBuiltin="1"/>
    <cellStyle name="xl23" xfId="243"/>
    <cellStyle name="xl29" xfId="240"/>
    <cellStyle name="xl39" xfId="241"/>
    <cellStyle name="xl44" xfId="242"/>
    <cellStyle name="Акцент1" xfId="213" builtinId="29" customBuiltin="1"/>
    <cellStyle name="Акцент2" xfId="217" builtinId="33" customBuiltin="1"/>
    <cellStyle name="Акцент3" xfId="221" builtinId="37" customBuiltin="1"/>
    <cellStyle name="Акцент4" xfId="225" builtinId="41" customBuiltin="1"/>
    <cellStyle name="Акцент5" xfId="229" builtinId="45" customBuiltin="1"/>
    <cellStyle name="Акцент6" xfId="233" builtinId="49" customBuiltin="1"/>
    <cellStyle name="Ввод " xfId="204" builtinId="20" customBuiltin="1"/>
    <cellStyle name="Вывод" xfId="205" builtinId="21" customBuiltin="1"/>
    <cellStyle name="Вычисление" xfId="206" builtinId="22" customBuiltin="1"/>
    <cellStyle name="Заголовок 1" xfId="197" builtinId="16" customBuiltin="1"/>
    <cellStyle name="Заголовок 2" xfId="198" builtinId="17" customBuiltin="1"/>
    <cellStyle name="Заголовок 3" xfId="199" builtinId="18" customBuiltin="1"/>
    <cellStyle name="Заголовок 4" xfId="200" builtinId="19" customBuiltin="1"/>
    <cellStyle name="Итог" xfId="212" builtinId="25" customBuiltin="1"/>
    <cellStyle name="Контрольная ячейка" xfId="208" builtinId="23" customBuiltin="1"/>
    <cellStyle name="Название" xfId="196" builtinId="15" customBuiltin="1"/>
    <cellStyle name="Нейтральный" xfId="203" builtinId="28" customBuiltin="1"/>
    <cellStyle name="Обычный" xfId="0" builtinId="0"/>
    <cellStyle name="Обычный 10" xfId="1"/>
    <cellStyle name="Обычный 100" xfId="2"/>
    <cellStyle name="Обычный 101" xfId="3"/>
    <cellStyle name="Обычный 102" xfId="4"/>
    <cellStyle name="Обычный 103" xfId="5"/>
    <cellStyle name="Обычный 104" xfId="6"/>
    <cellStyle name="Обычный 105" xfId="7"/>
    <cellStyle name="Обычный 106" xfId="8"/>
    <cellStyle name="Обычный 107" xfId="9"/>
    <cellStyle name="Обычный 108" xfId="10"/>
    <cellStyle name="Обычный 109" xfId="11"/>
    <cellStyle name="Обычный 11" xfId="12"/>
    <cellStyle name="Обычный 110" xfId="13"/>
    <cellStyle name="Обычный 111" xfId="14"/>
    <cellStyle name="Обычный 112" xfId="15"/>
    <cellStyle name="Обычный 113" xfId="16"/>
    <cellStyle name="Обычный 114" xfId="17"/>
    <cellStyle name="Обычный 115" xfId="18"/>
    <cellStyle name="Обычный 116" xfId="19"/>
    <cellStyle name="Обычный 117" xfId="20"/>
    <cellStyle name="Обычный 118" xfId="21"/>
    <cellStyle name="Обычный 119" xfId="22"/>
    <cellStyle name="Обычный 12" xfId="23"/>
    <cellStyle name="Обычный 120" xfId="24"/>
    <cellStyle name="Обычный 121" xfId="25"/>
    <cellStyle name="Обычный 122" xfId="26"/>
    <cellStyle name="Обычный 123" xfId="27"/>
    <cellStyle name="Обычный 124" xfId="28"/>
    <cellStyle name="Обычный 125" xfId="29"/>
    <cellStyle name="Обычный 126" xfId="30"/>
    <cellStyle name="Обычный 127" xfId="31"/>
    <cellStyle name="Обычный 128" xfId="32"/>
    <cellStyle name="Обычный 129" xfId="33"/>
    <cellStyle name="Обычный 13" xfId="34"/>
    <cellStyle name="Обычный 130" xfId="35"/>
    <cellStyle name="Обычный 131" xfId="36"/>
    <cellStyle name="Обычный 132" xfId="37"/>
    <cellStyle name="Обычный 133" xfId="38"/>
    <cellStyle name="Обычный 134" xfId="39"/>
    <cellStyle name="Обычный 135" xfId="40"/>
    <cellStyle name="Обычный 136" xfId="41"/>
    <cellStyle name="Обычный 137" xfId="42"/>
    <cellStyle name="Обычный 138" xfId="43"/>
    <cellStyle name="Обычный 139" xfId="44"/>
    <cellStyle name="Обычный 14" xfId="45"/>
    <cellStyle name="Обычный 140" xfId="46"/>
    <cellStyle name="Обычный 141" xfId="47"/>
    <cellStyle name="Обычный 142" xfId="48"/>
    <cellStyle name="Обычный 143" xfId="49"/>
    <cellStyle name="Обычный 144" xfId="50"/>
    <cellStyle name="Обычный 145" xfId="51"/>
    <cellStyle name="Обычный 146" xfId="52"/>
    <cellStyle name="Обычный 147" xfId="53"/>
    <cellStyle name="Обычный 148" xfId="54"/>
    <cellStyle name="Обычный 149" xfId="55"/>
    <cellStyle name="Обычный 15" xfId="56"/>
    <cellStyle name="Обычный 150" xfId="57"/>
    <cellStyle name="Обычный 151" xfId="58"/>
    <cellStyle name="Обычный 152" xfId="59"/>
    <cellStyle name="Обычный 153" xfId="60"/>
    <cellStyle name="Обычный 154" xfId="61"/>
    <cellStyle name="Обычный 155" xfId="62"/>
    <cellStyle name="Обычный 156" xfId="63"/>
    <cellStyle name="Обычный 157" xfId="64"/>
    <cellStyle name="Обычный 158" xfId="65"/>
    <cellStyle name="Обычный 159" xfId="66"/>
    <cellStyle name="Обычный 16" xfId="67"/>
    <cellStyle name="Обычный 160" xfId="68"/>
    <cellStyle name="Обычный 161" xfId="69"/>
    <cellStyle name="Обычный 162" xfId="70"/>
    <cellStyle name="Обычный 163" xfId="71"/>
    <cellStyle name="Обычный 164" xfId="72"/>
    <cellStyle name="Обычный 165" xfId="73"/>
    <cellStyle name="Обычный 166" xfId="74"/>
    <cellStyle name="Обычный 167" xfId="75"/>
    <cellStyle name="Обычный 168" xfId="76"/>
    <cellStyle name="Обычный 169" xfId="77"/>
    <cellStyle name="Обычный 17" xfId="78"/>
    <cellStyle name="Обычный 170" xfId="79"/>
    <cellStyle name="Обычный 171" xfId="80"/>
    <cellStyle name="Обычный 172" xfId="81"/>
    <cellStyle name="Обычный 173" xfId="82"/>
    <cellStyle name="Обычный 174" xfId="83"/>
    <cellStyle name="Обычный 175" xfId="84"/>
    <cellStyle name="Обычный 176" xfId="85"/>
    <cellStyle name="Обычный 177" xfId="86"/>
    <cellStyle name="Обычный 178" xfId="87"/>
    <cellStyle name="Обычный 179" xfId="88"/>
    <cellStyle name="Обычный 18" xfId="89"/>
    <cellStyle name="Обычный 180" xfId="90"/>
    <cellStyle name="Обычный 181" xfId="91"/>
    <cellStyle name="Обычный 182" xfId="92"/>
    <cellStyle name="Обычный 183" xfId="93"/>
    <cellStyle name="Обычный 184" xfId="239"/>
    <cellStyle name="Обычный 185" xfId="94"/>
    <cellStyle name="Обычный 186" xfId="95"/>
    <cellStyle name="Обычный 187" xfId="96"/>
    <cellStyle name="Обычный 188" xfId="97"/>
    <cellStyle name="Обычный 189" xfId="98"/>
    <cellStyle name="Обычный 19" xfId="99"/>
    <cellStyle name="Обычный 190" xfId="100"/>
    <cellStyle name="Обычный 191" xfId="101"/>
    <cellStyle name="Обычный 192" xfId="102"/>
    <cellStyle name="Обычный 193" xfId="103"/>
    <cellStyle name="Обычный 194" xfId="104"/>
    <cellStyle name="Обычный 195" xfId="105"/>
    <cellStyle name="Обычный 196" xfId="106"/>
    <cellStyle name="Обычный 197" xfId="107"/>
    <cellStyle name="Обычный 198" xfId="108"/>
    <cellStyle name="Обычный 2" xfId="109"/>
    <cellStyle name="Обычный 20" xfId="110"/>
    <cellStyle name="Обычный 21" xfId="111"/>
    <cellStyle name="Обычный 22" xfId="112"/>
    <cellStyle name="Обычный 23" xfId="113"/>
    <cellStyle name="Обычный 24" xfId="114"/>
    <cellStyle name="Обычный 25" xfId="115"/>
    <cellStyle name="Обычный 26" xfId="116"/>
    <cellStyle name="Обычный 27" xfId="117"/>
    <cellStyle name="Обычный 28" xfId="118"/>
    <cellStyle name="Обычный 29" xfId="119"/>
    <cellStyle name="Обычный 3" xfId="120"/>
    <cellStyle name="Обычный 30" xfId="121"/>
    <cellStyle name="Обычный 31" xfId="122"/>
    <cellStyle name="Обычный 32" xfId="123"/>
    <cellStyle name="Обычный 33" xfId="124"/>
    <cellStyle name="Обычный 34" xfId="125"/>
    <cellStyle name="Обычный 35" xfId="126"/>
    <cellStyle name="Обычный 36" xfId="127"/>
    <cellStyle name="Обычный 37" xfId="128"/>
    <cellStyle name="Обычный 38" xfId="129"/>
    <cellStyle name="Обычный 39" xfId="130"/>
    <cellStyle name="Обычный 4" xfId="131"/>
    <cellStyle name="Обычный 40" xfId="132"/>
    <cellStyle name="Обычный 41" xfId="133"/>
    <cellStyle name="Обычный 42" xfId="134"/>
    <cellStyle name="Обычный 43" xfId="135"/>
    <cellStyle name="Обычный 44" xfId="136"/>
    <cellStyle name="Обычный 45" xfId="137"/>
    <cellStyle name="Обычный 46" xfId="138"/>
    <cellStyle name="Обычный 47" xfId="139"/>
    <cellStyle name="Обычный 48" xfId="140"/>
    <cellStyle name="Обычный 49" xfId="141"/>
    <cellStyle name="Обычный 5" xfId="142"/>
    <cellStyle name="Обычный 50" xfId="143"/>
    <cellStyle name="Обычный 51" xfId="144"/>
    <cellStyle name="Обычный 52" xfId="145"/>
    <cellStyle name="Обычный 53" xfId="146"/>
    <cellStyle name="Обычный 54" xfId="147"/>
    <cellStyle name="Обычный 55" xfId="148"/>
    <cellStyle name="Обычный 56" xfId="149"/>
    <cellStyle name="Обычный 57" xfId="150"/>
    <cellStyle name="Обычный 58" xfId="151"/>
    <cellStyle name="Обычный 59" xfId="152"/>
    <cellStyle name="Обычный 6" xfId="153"/>
    <cellStyle name="Обычный 60" xfId="154"/>
    <cellStyle name="Обычный 61" xfId="155"/>
    <cellStyle name="Обычный 62" xfId="156"/>
    <cellStyle name="Обычный 63" xfId="157"/>
    <cellStyle name="Обычный 64" xfId="158"/>
    <cellStyle name="Обычный 65" xfId="159"/>
    <cellStyle name="Обычный 66" xfId="160"/>
    <cellStyle name="Обычный 67" xfId="161"/>
    <cellStyle name="Обычный 68" xfId="162"/>
    <cellStyle name="Обычный 69" xfId="163"/>
    <cellStyle name="Обычный 7" xfId="164"/>
    <cellStyle name="Обычный 70" xfId="165"/>
    <cellStyle name="Обычный 71" xfId="166"/>
    <cellStyle name="Обычный 72" xfId="167"/>
    <cellStyle name="Обычный 73" xfId="168"/>
    <cellStyle name="Обычный 74" xfId="169"/>
    <cellStyle name="Обычный 75" xfId="170"/>
    <cellStyle name="Обычный 76" xfId="171"/>
    <cellStyle name="Обычный 77" xfId="172"/>
    <cellStyle name="Обычный 78" xfId="173"/>
    <cellStyle name="Обычный 79" xfId="174"/>
    <cellStyle name="Обычный 8" xfId="175"/>
    <cellStyle name="Обычный 80" xfId="176"/>
    <cellStyle name="Обычный 81" xfId="177"/>
    <cellStyle name="Обычный 82" xfId="178"/>
    <cellStyle name="Обычный 83" xfId="179"/>
    <cellStyle name="Обычный 84" xfId="180"/>
    <cellStyle name="Обычный 85" xfId="181"/>
    <cellStyle name="Обычный 86" xfId="182"/>
    <cellStyle name="Обычный 87" xfId="183"/>
    <cellStyle name="Обычный 88" xfId="184"/>
    <cellStyle name="Обычный 89" xfId="185"/>
    <cellStyle name="Обычный 9" xfId="186"/>
    <cellStyle name="Обычный 90" xfId="237"/>
    <cellStyle name="Обычный 91" xfId="187"/>
    <cellStyle name="Обычный 92" xfId="188"/>
    <cellStyle name="Обычный 93" xfId="189"/>
    <cellStyle name="Обычный 94" xfId="190"/>
    <cellStyle name="Обычный 95" xfId="191"/>
    <cellStyle name="Обычный 96" xfId="192"/>
    <cellStyle name="Обычный 97" xfId="193"/>
    <cellStyle name="Обычный 98" xfId="194"/>
    <cellStyle name="Обычный 99" xfId="195"/>
    <cellStyle name="Обычный_Лист1" xfId="238"/>
    <cellStyle name="Плохой" xfId="202" builtinId="27" customBuiltin="1"/>
    <cellStyle name="Пояснение" xfId="211" builtinId="53" customBuiltin="1"/>
    <cellStyle name="Примечание" xfId="210" builtinId="10" customBuiltin="1"/>
    <cellStyle name="Связанная ячейка" xfId="207" builtinId="24" customBuiltin="1"/>
    <cellStyle name="Текст предупреждения" xfId="209" builtinId="11" customBuiltin="1"/>
    <cellStyle name="Хороший" xfId="20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3:T86"/>
  <sheetViews>
    <sheetView tabSelected="1" topLeftCell="A72" zoomScale="80" zoomScaleNormal="80" workbookViewId="0">
      <selection activeCell="U39" sqref="U1:U1048576"/>
    </sheetView>
  </sheetViews>
  <sheetFormatPr defaultRowHeight="15.75" x14ac:dyDescent="0.25"/>
  <cols>
    <col min="1" max="1" width="34" style="21" customWidth="1"/>
    <col min="2" max="2" width="66.28515625" style="22" customWidth="1"/>
    <col min="3" max="3" width="18.5703125" style="22" customWidth="1"/>
    <col min="4" max="4" width="20.7109375" style="23" customWidth="1"/>
    <col min="5" max="5" width="18.85546875" style="23" customWidth="1"/>
    <col min="6" max="6" width="15" style="19" customWidth="1"/>
    <col min="7" max="7" width="9.140625" style="19" hidden="1" customWidth="1"/>
    <col min="8" max="8" width="11.42578125" style="19" hidden="1" customWidth="1"/>
    <col min="9" max="9" width="10" style="20" hidden="1" customWidth="1"/>
    <col min="10" max="10" width="18.28515625" style="20" hidden="1" customWidth="1"/>
    <col min="11" max="11" width="9.140625" style="19" hidden="1" customWidth="1"/>
    <col min="12" max="12" width="16.85546875" style="19" hidden="1" customWidth="1"/>
    <col min="13" max="13" width="12" style="19" hidden="1" customWidth="1"/>
    <col min="14" max="14" width="14.7109375" style="19" hidden="1" customWidth="1"/>
    <col min="15" max="15" width="12.85546875" style="19" hidden="1" customWidth="1"/>
    <col min="16" max="16" width="11.5703125" style="19" hidden="1" customWidth="1"/>
    <col min="17" max="17" width="9.140625" style="19" hidden="1" customWidth="1"/>
    <col min="18" max="18" width="0" style="19" hidden="1" customWidth="1"/>
    <col min="19" max="19" width="9.140625" style="19"/>
    <col min="20" max="20" width="18.42578125" style="20" customWidth="1"/>
    <col min="21" max="16384" width="9.140625" style="19"/>
  </cols>
  <sheetData>
    <row r="3" spans="1:20" ht="45" customHeight="1" x14ac:dyDescent="0.3">
      <c r="A3" s="90" t="s">
        <v>129</v>
      </c>
      <c r="B3" s="90"/>
      <c r="C3" s="90"/>
      <c r="D3" s="90"/>
      <c r="E3" s="90"/>
      <c r="F3" s="90"/>
    </row>
    <row r="5" spans="1:20" x14ac:dyDescent="0.25">
      <c r="F5" s="24" t="s">
        <v>41</v>
      </c>
    </row>
    <row r="6" spans="1:20" ht="50.25" customHeight="1" x14ac:dyDescent="0.25">
      <c r="A6" s="25" t="s">
        <v>0</v>
      </c>
      <c r="B6" s="25" t="s">
        <v>1</v>
      </c>
      <c r="C6" s="25" t="s">
        <v>123</v>
      </c>
      <c r="D6" s="26" t="s">
        <v>7</v>
      </c>
      <c r="E6" s="26" t="s">
        <v>9</v>
      </c>
      <c r="F6" s="27" t="s">
        <v>8</v>
      </c>
    </row>
    <row r="7" spans="1:20" ht="16.5" customHeight="1" x14ac:dyDescent="0.25">
      <c r="A7" s="92" t="s">
        <v>12</v>
      </c>
      <c r="B7" s="93"/>
      <c r="C7" s="93"/>
      <c r="D7" s="93"/>
      <c r="E7" s="93"/>
      <c r="F7" s="94"/>
    </row>
    <row r="8" spans="1:20" x14ac:dyDescent="0.25">
      <c r="A8" s="28" t="s">
        <v>63</v>
      </c>
      <c r="B8" s="29" t="s">
        <v>2</v>
      </c>
      <c r="C8" s="30">
        <v>2743344502.9899998</v>
      </c>
      <c r="D8" s="31">
        <v>2761355068</v>
      </c>
      <c r="E8" s="31">
        <f>D8-C8</f>
        <v>18010565.010000229</v>
      </c>
      <c r="F8" s="32">
        <f>D8/C8*100</f>
        <v>100.65651853022362</v>
      </c>
      <c r="H8" s="33">
        <v>785425</v>
      </c>
      <c r="I8" s="20">
        <f>H8/10*12</f>
        <v>942510</v>
      </c>
    </row>
    <row r="9" spans="1:20" ht="47.25" x14ac:dyDescent="0.25">
      <c r="A9" s="9" t="s">
        <v>119</v>
      </c>
      <c r="B9" s="7" t="s">
        <v>64</v>
      </c>
      <c r="C9" s="30">
        <v>22126059.370000001</v>
      </c>
      <c r="D9" s="31">
        <v>22126059.370000001</v>
      </c>
      <c r="E9" s="31">
        <f>D9-C9</f>
        <v>0</v>
      </c>
      <c r="F9" s="32">
        <f t="shared" ref="F9:F53" si="0">D9/C9*100</f>
        <v>100</v>
      </c>
      <c r="H9" s="31">
        <f>9704.8+1953.9</f>
        <v>11658.699999999999</v>
      </c>
      <c r="I9" s="20">
        <f>H9/10*11</f>
        <v>12824.57</v>
      </c>
    </row>
    <row r="10" spans="1:20" x14ac:dyDescent="0.25">
      <c r="A10" s="28" t="s">
        <v>117</v>
      </c>
      <c r="B10" s="29" t="s">
        <v>65</v>
      </c>
      <c r="C10" s="30">
        <f>SUM(C11:C14)</f>
        <v>387673500</v>
      </c>
      <c r="D10" s="30">
        <f>SUM(D11:D14)</f>
        <v>395831000</v>
      </c>
      <c r="E10" s="31">
        <f>D10-C10</f>
        <v>8157500</v>
      </c>
      <c r="F10" s="32">
        <f t="shared" si="0"/>
        <v>102.10421914317074</v>
      </c>
      <c r="H10" s="30" t="e">
        <f>H11+#REF!+#REF!+#REF!+H12</f>
        <v>#REF!</v>
      </c>
      <c r="I10" s="20" t="e">
        <f t="shared" ref="I10:I53" si="1">H10/10*12</f>
        <v>#REF!</v>
      </c>
    </row>
    <row r="11" spans="1:20" ht="33.75" customHeight="1" x14ac:dyDescent="0.25">
      <c r="A11" s="34" t="s">
        <v>107</v>
      </c>
      <c r="B11" s="16" t="s">
        <v>66</v>
      </c>
      <c r="C11" s="14">
        <v>374031000</v>
      </c>
      <c r="D11" s="13">
        <v>374031000</v>
      </c>
      <c r="E11" s="13">
        <f t="shared" ref="E11:E33" si="2">D11-C11</f>
        <v>0</v>
      </c>
      <c r="F11" s="35">
        <f t="shared" si="0"/>
        <v>100</v>
      </c>
      <c r="H11" s="13">
        <v>69609</v>
      </c>
      <c r="I11" s="20">
        <f>H11/10*11</f>
        <v>76569.899999999994</v>
      </c>
    </row>
    <row r="12" spans="1:20" ht="31.5" x14ac:dyDescent="0.25">
      <c r="A12" s="36" t="s">
        <v>108</v>
      </c>
      <c r="B12" s="37" t="s">
        <v>42</v>
      </c>
      <c r="C12" s="14">
        <v>1442500</v>
      </c>
      <c r="D12" s="13">
        <v>-1700000</v>
      </c>
      <c r="E12" s="13">
        <f t="shared" si="2"/>
        <v>-3142500</v>
      </c>
      <c r="F12" s="35">
        <f t="shared" si="0"/>
        <v>-117.85095320623917</v>
      </c>
      <c r="H12" s="13">
        <v>417.8</v>
      </c>
      <c r="I12" s="20">
        <f t="shared" si="1"/>
        <v>501.36</v>
      </c>
    </row>
    <row r="13" spans="1:20" s="39" customFormat="1" ht="46.5" customHeight="1" x14ac:dyDescent="0.25">
      <c r="A13" s="36" t="s">
        <v>109</v>
      </c>
      <c r="B13" s="37" t="s">
        <v>110</v>
      </c>
      <c r="C13" s="38">
        <v>12200000</v>
      </c>
      <c r="D13" s="13">
        <v>6500000</v>
      </c>
      <c r="E13" s="13">
        <f t="shared" si="2"/>
        <v>-5700000</v>
      </c>
      <c r="F13" s="35">
        <f t="shared" si="0"/>
        <v>53.278688524590166</v>
      </c>
      <c r="H13" s="31"/>
      <c r="I13" s="20"/>
      <c r="J13" s="40"/>
      <c r="T13" s="40"/>
    </row>
    <row r="14" spans="1:20" s="39" customFormat="1" ht="46.5" customHeight="1" x14ac:dyDescent="0.25">
      <c r="A14" s="41" t="s">
        <v>125</v>
      </c>
      <c r="B14" s="42" t="s">
        <v>124</v>
      </c>
      <c r="C14" s="38">
        <v>0</v>
      </c>
      <c r="D14" s="43">
        <v>17000000</v>
      </c>
      <c r="E14" s="13">
        <f t="shared" ref="E14" si="3">D14-C14</f>
        <v>17000000</v>
      </c>
      <c r="F14" s="35"/>
      <c r="H14" s="31"/>
      <c r="I14" s="20"/>
      <c r="J14" s="40"/>
      <c r="T14" s="40"/>
    </row>
    <row r="15" spans="1:20" s="39" customFormat="1" ht="21" customHeight="1" x14ac:dyDescent="0.25">
      <c r="A15" s="44" t="s">
        <v>67</v>
      </c>
      <c r="B15" s="45" t="s">
        <v>3</v>
      </c>
      <c r="C15" s="46">
        <f>SUM(C16:C17)</f>
        <v>662000</v>
      </c>
      <c r="D15" s="46">
        <f>SUM(D16:D17)</f>
        <v>1442109.8</v>
      </c>
      <c r="E15" s="31">
        <f>D15-C15</f>
        <v>780109.8</v>
      </c>
      <c r="F15" s="32">
        <f t="shared" si="0"/>
        <v>217.84135951661634</v>
      </c>
      <c r="H15" s="31"/>
      <c r="I15" s="20">
        <f t="shared" si="1"/>
        <v>0</v>
      </c>
      <c r="J15" s="40"/>
      <c r="T15" s="40"/>
    </row>
    <row r="16" spans="1:20" s="39" customFormat="1" ht="38.25" customHeight="1" x14ac:dyDescent="0.25">
      <c r="A16" s="1" t="s">
        <v>68</v>
      </c>
      <c r="B16" s="47" t="s">
        <v>43</v>
      </c>
      <c r="C16" s="38">
        <v>600000</v>
      </c>
      <c r="D16" s="48">
        <v>1380109.8</v>
      </c>
      <c r="E16" s="15">
        <f t="shared" si="2"/>
        <v>780109.8</v>
      </c>
      <c r="F16" s="35">
        <f t="shared" si="0"/>
        <v>230.01830000000001</v>
      </c>
      <c r="H16" s="31"/>
      <c r="I16" s="20"/>
      <c r="J16" s="40"/>
      <c r="T16" s="40"/>
    </row>
    <row r="17" spans="1:20" s="39" customFormat="1" ht="54.75" customHeight="1" x14ac:dyDescent="0.25">
      <c r="A17" s="2" t="s">
        <v>69</v>
      </c>
      <c r="B17" s="49" t="s">
        <v>44</v>
      </c>
      <c r="C17" s="38">
        <v>62000</v>
      </c>
      <c r="D17" s="48">
        <v>62000</v>
      </c>
      <c r="E17" s="15">
        <f t="shared" si="2"/>
        <v>0</v>
      </c>
      <c r="F17" s="35">
        <f t="shared" si="0"/>
        <v>100</v>
      </c>
      <c r="H17" s="31"/>
      <c r="I17" s="20"/>
      <c r="J17" s="40"/>
      <c r="T17" s="40"/>
    </row>
    <row r="18" spans="1:20" ht="31.5" x14ac:dyDescent="0.25">
      <c r="A18" s="28" t="s">
        <v>70</v>
      </c>
      <c r="B18" s="29" t="s">
        <v>71</v>
      </c>
      <c r="C18" s="30">
        <f>C19</f>
        <v>139094849.16</v>
      </c>
      <c r="D18" s="30">
        <f>D19</f>
        <v>195000000</v>
      </c>
      <c r="E18" s="31">
        <f>D18-C18</f>
        <v>55905150.840000004</v>
      </c>
      <c r="F18" s="32">
        <f t="shared" si="0"/>
        <v>140.19210716831984</v>
      </c>
      <c r="H18" s="30">
        <f>H19</f>
        <v>21170.5</v>
      </c>
      <c r="I18" s="20">
        <f t="shared" si="1"/>
        <v>25404.600000000002</v>
      </c>
    </row>
    <row r="19" spans="1:20" x14ac:dyDescent="0.25">
      <c r="A19" s="36" t="s">
        <v>72</v>
      </c>
      <c r="B19" s="37" t="s">
        <v>118</v>
      </c>
      <c r="C19" s="14">
        <v>139094849.16</v>
      </c>
      <c r="D19" s="13">
        <v>195000000</v>
      </c>
      <c r="E19" s="13">
        <f t="shared" si="2"/>
        <v>55905150.840000004</v>
      </c>
      <c r="F19" s="32">
        <f t="shared" si="0"/>
        <v>140.19210716831984</v>
      </c>
      <c r="H19" s="13">
        <v>21170.5</v>
      </c>
      <c r="I19" s="20">
        <f>H19/10*11</f>
        <v>23287.550000000003</v>
      </c>
    </row>
    <row r="20" spans="1:20" x14ac:dyDescent="0.25">
      <c r="A20" s="28" t="s">
        <v>73</v>
      </c>
      <c r="B20" s="29" t="s">
        <v>74</v>
      </c>
      <c r="C20" s="30">
        <f>SUM(C21:C22)</f>
        <v>20025000</v>
      </c>
      <c r="D20" s="30">
        <f>SUM(D21:D22)</f>
        <v>25827000</v>
      </c>
      <c r="E20" s="31">
        <f>D20-C20</f>
        <v>5802000</v>
      </c>
      <c r="F20" s="32">
        <f t="shared" si="0"/>
        <v>128.97378277153558</v>
      </c>
      <c r="H20" s="30">
        <f>H21</f>
        <v>6298.1</v>
      </c>
      <c r="I20" s="20">
        <f t="shared" si="1"/>
        <v>7557.7200000000012</v>
      </c>
    </row>
    <row r="21" spans="1:20" ht="54.75" customHeight="1" x14ac:dyDescent="0.25">
      <c r="A21" s="36" t="s">
        <v>76</v>
      </c>
      <c r="B21" s="37" t="s">
        <v>75</v>
      </c>
      <c r="C21" s="14">
        <v>20000000</v>
      </c>
      <c r="D21" s="13">
        <v>25802000</v>
      </c>
      <c r="E21" s="13">
        <f t="shared" si="2"/>
        <v>5802000</v>
      </c>
      <c r="F21" s="35">
        <f t="shared" si="0"/>
        <v>129.01</v>
      </c>
      <c r="H21" s="13">
        <v>6298.1</v>
      </c>
      <c r="I21" s="20">
        <f t="shared" si="1"/>
        <v>7557.7200000000012</v>
      </c>
    </row>
    <row r="22" spans="1:20" ht="36" customHeight="1" x14ac:dyDescent="0.25">
      <c r="A22" s="2" t="s">
        <v>111</v>
      </c>
      <c r="B22" s="50" t="s">
        <v>45</v>
      </c>
      <c r="C22" s="14">
        <v>25000</v>
      </c>
      <c r="D22" s="13">
        <v>25000</v>
      </c>
      <c r="E22" s="13">
        <f t="shared" ref="E22" si="4">D22-C22</f>
        <v>0</v>
      </c>
      <c r="F22" s="35">
        <f t="shared" si="0"/>
        <v>100</v>
      </c>
      <c r="H22" s="13">
        <v>22</v>
      </c>
      <c r="I22" s="20">
        <f t="shared" si="1"/>
        <v>26.400000000000002</v>
      </c>
    </row>
    <row r="23" spans="1:20" ht="63" x14ac:dyDescent="0.25">
      <c r="A23" s="28" t="s">
        <v>77</v>
      </c>
      <c r="B23" s="29" t="s">
        <v>47</v>
      </c>
      <c r="C23" s="30">
        <f>SUM(C24:C33)</f>
        <v>323954296.5</v>
      </c>
      <c r="D23" s="30">
        <f>SUM(D24:D33)</f>
        <v>54912583.449999996</v>
      </c>
      <c r="E23" s="31">
        <f>D23-C23</f>
        <v>-269041713.05000001</v>
      </c>
      <c r="F23" s="32">
        <f t="shared" si="0"/>
        <v>16.950719296911686</v>
      </c>
      <c r="H23" s="30">
        <f>SUM(H24:H30)</f>
        <v>199826.3</v>
      </c>
      <c r="I23" s="20">
        <f t="shared" si="1"/>
        <v>239791.55999999997</v>
      </c>
    </row>
    <row r="24" spans="1:20" ht="68.25" customHeight="1" x14ac:dyDescent="0.25">
      <c r="A24" s="36" t="s">
        <v>78</v>
      </c>
      <c r="B24" s="37" t="s">
        <v>79</v>
      </c>
      <c r="C24" s="14">
        <v>273950602.19999999</v>
      </c>
      <c r="D24" s="13">
        <v>0</v>
      </c>
      <c r="E24" s="13">
        <f>D24-C24</f>
        <v>-273950602.19999999</v>
      </c>
      <c r="F24" s="35">
        <f t="shared" si="0"/>
        <v>0</v>
      </c>
      <c r="H24" s="13">
        <v>153913.1</v>
      </c>
      <c r="I24" s="20">
        <f t="shared" si="1"/>
        <v>184695.72000000003</v>
      </c>
    </row>
    <row r="25" spans="1:20" ht="39.75" customHeight="1" x14ac:dyDescent="0.25">
      <c r="A25" s="34" t="s">
        <v>121</v>
      </c>
      <c r="B25" s="16" t="s">
        <v>122</v>
      </c>
      <c r="C25" s="14">
        <v>3756986.3</v>
      </c>
      <c r="D25" s="14">
        <v>0</v>
      </c>
      <c r="E25" s="13">
        <f>D25-C25</f>
        <v>-3756986.3</v>
      </c>
      <c r="F25" s="35">
        <f t="shared" ref="F25" si="5">D25/C25*100</f>
        <v>0</v>
      </c>
      <c r="H25" s="13"/>
    </row>
    <row r="26" spans="1:20" ht="110.25" x14ac:dyDescent="0.25">
      <c r="A26" s="36" t="s">
        <v>80</v>
      </c>
      <c r="B26" s="37" t="s">
        <v>46</v>
      </c>
      <c r="C26" s="14">
        <v>6022978</v>
      </c>
      <c r="D26" s="14">
        <v>7271154.9000000004</v>
      </c>
      <c r="E26" s="13">
        <f t="shared" si="2"/>
        <v>1248176.9000000004</v>
      </c>
      <c r="F26" s="35">
        <f t="shared" si="0"/>
        <v>120.72358391480095</v>
      </c>
      <c r="H26" s="14">
        <v>776.8</v>
      </c>
      <c r="I26" s="20">
        <f t="shared" si="1"/>
        <v>932.15999999999985</v>
      </c>
    </row>
    <row r="27" spans="1:20" ht="80.25" customHeight="1" x14ac:dyDescent="0.25">
      <c r="A27" s="36" t="s">
        <v>81</v>
      </c>
      <c r="B27" s="37" t="s">
        <v>82</v>
      </c>
      <c r="C27" s="14">
        <v>25097350</v>
      </c>
      <c r="D27" s="14">
        <v>25097350</v>
      </c>
      <c r="E27" s="13">
        <f t="shared" si="2"/>
        <v>0</v>
      </c>
      <c r="F27" s="35">
        <f t="shared" si="0"/>
        <v>100</v>
      </c>
      <c r="H27" s="13">
        <v>41838.400000000001</v>
      </c>
      <c r="I27" s="20">
        <f>H27/10*11</f>
        <v>46022.240000000005</v>
      </c>
    </row>
    <row r="28" spans="1:20" ht="81" customHeight="1" x14ac:dyDescent="0.25">
      <c r="A28" s="36" t="s">
        <v>83</v>
      </c>
      <c r="B28" s="37" t="s">
        <v>84</v>
      </c>
      <c r="C28" s="14">
        <v>2436380</v>
      </c>
      <c r="D28" s="13">
        <v>2645830.25</v>
      </c>
      <c r="E28" s="13">
        <f t="shared" ref="E28:E29" si="6">D28-C28</f>
        <v>209450.25</v>
      </c>
      <c r="F28" s="35">
        <f t="shared" si="0"/>
        <v>108.59678087982991</v>
      </c>
      <c r="H28" s="13"/>
    </row>
    <row r="29" spans="1:20" ht="81" customHeight="1" x14ac:dyDescent="0.25">
      <c r="A29" s="36" t="s">
        <v>92</v>
      </c>
      <c r="B29" s="37" t="s">
        <v>93</v>
      </c>
      <c r="C29" s="14">
        <v>190000</v>
      </c>
      <c r="D29" s="13">
        <v>410244</v>
      </c>
      <c r="E29" s="13">
        <f t="shared" si="6"/>
        <v>220244</v>
      </c>
      <c r="F29" s="35">
        <f t="shared" si="0"/>
        <v>215.91789473684207</v>
      </c>
      <c r="H29" s="13"/>
    </row>
    <row r="30" spans="1:20" ht="47.25" x14ac:dyDescent="0.25">
      <c r="A30" s="36" t="s">
        <v>85</v>
      </c>
      <c r="B30" s="37" t="s">
        <v>40</v>
      </c>
      <c r="C30" s="14">
        <v>10000000</v>
      </c>
      <c r="D30" s="15">
        <v>15752470</v>
      </c>
      <c r="E30" s="13">
        <f t="shared" si="2"/>
        <v>5752470</v>
      </c>
      <c r="F30" s="35">
        <f t="shared" si="0"/>
        <v>157.5247</v>
      </c>
      <c r="H30" s="15">
        <v>3298</v>
      </c>
      <c r="I30" s="20">
        <f t="shared" si="1"/>
        <v>3957.6000000000004</v>
      </c>
    </row>
    <row r="31" spans="1:20" ht="173.25" x14ac:dyDescent="0.25">
      <c r="A31" s="36" t="s">
        <v>126</v>
      </c>
      <c r="B31" s="37" t="s">
        <v>127</v>
      </c>
      <c r="C31" s="14">
        <v>0</v>
      </c>
      <c r="D31" s="15">
        <v>10456.299999999999</v>
      </c>
      <c r="E31" s="13">
        <v>0</v>
      </c>
      <c r="F31" s="35">
        <v>0</v>
      </c>
      <c r="H31" s="15"/>
    </row>
    <row r="32" spans="1:20" ht="78.75" x14ac:dyDescent="0.25">
      <c r="A32" s="17" t="s">
        <v>128</v>
      </c>
      <c r="B32" s="18" t="s">
        <v>114</v>
      </c>
      <c r="C32" s="14">
        <v>0</v>
      </c>
      <c r="D32" s="15">
        <v>1225078</v>
      </c>
      <c r="E32" s="13">
        <f t="shared" si="2"/>
        <v>1225078</v>
      </c>
      <c r="F32" s="35">
        <v>0</v>
      </c>
      <c r="H32" s="15"/>
    </row>
    <row r="33" spans="1:20" ht="77.25" customHeight="1" x14ac:dyDescent="0.25">
      <c r="A33" s="12" t="s">
        <v>115</v>
      </c>
      <c r="B33" s="10" t="s">
        <v>116</v>
      </c>
      <c r="C33" s="14">
        <v>2500000</v>
      </c>
      <c r="D33" s="15">
        <v>2500000</v>
      </c>
      <c r="E33" s="13">
        <f t="shared" si="2"/>
        <v>0</v>
      </c>
      <c r="F33" s="35">
        <f t="shared" si="0"/>
        <v>100</v>
      </c>
      <c r="H33" s="15"/>
    </row>
    <row r="34" spans="1:20" ht="36" customHeight="1" x14ac:dyDescent="0.25">
      <c r="A34" s="6" t="s">
        <v>94</v>
      </c>
      <c r="B34" s="7" t="s">
        <v>89</v>
      </c>
      <c r="C34" s="30">
        <v>18760187.829999998</v>
      </c>
      <c r="D34" s="31">
        <v>19752363.740000002</v>
      </c>
      <c r="E34" s="31">
        <f t="shared" ref="E34:E42" si="7">D34-C34</f>
        <v>992175.91000000387</v>
      </c>
      <c r="F34" s="32">
        <f t="shared" si="0"/>
        <v>105.28873121629083</v>
      </c>
      <c r="H34" s="31">
        <v>12032.7</v>
      </c>
      <c r="I34" s="20">
        <f>H34/10*11</f>
        <v>13235.97</v>
      </c>
    </row>
    <row r="35" spans="1:20" ht="47.25" x14ac:dyDescent="0.25">
      <c r="A35" s="51" t="s">
        <v>90</v>
      </c>
      <c r="B35" s="52" t="s">
        <v>48</v>
      </c>
      <c r="C35" s="3">
        <v>65196955</v>
      </c>
      <c r="D35" s="31">
        <v>65196955</v>
      </c>
      <c r="E35" s="31">
        <f t="shared" si="7"/>
        <v>0</v>
      </c>
      <c r="F35" s="32">
        <f t="shared" si="0"/>
        <v>100</v>
      </c>
      <c r="H35" s="31"/>
    </row>
    <row r="36" spans="1:20" ht="47.25" x14ac:dyDescent="0.25">
      <c r="A36" s="9" t="s">
        <v>112</v>
      </c>
      <c r="B36" s="11" t="s">
        <v>113</v>
      </c>
      <c r="C36" s="3">
        <v>0</v>
      </c>
      <c r="D36" s="31">
        <v>195000</v>
      </c>
      <c r="E36" s="31">
        <f t="shared" ref="E36" si="8">D36-C36</f>
        <v>195000</v>
      </c>
      <c r="F36" s="32">
        <v>0</v>
      </c>
      <c r="H36" s="31"/>
    </row>
    <row r="37" spans="1:20" ht="37.5" customHeight="1" x14ac:dyDescent="0.25">
      <c r="A37" s="51" t="s">
        <v>91</v>
      </c>
      <c r="B37" s="52" t="s">
        <v>49</v>
      </c>
      <c r="C37" s="3">
        <v>790452.2</v>
      </c>
      <c r="D37" s="31">
        <v>9061835.3300000001</v>
      </c>
      <c r="E37" s="31">
        <f t="shared" si="7"/>
        <v>8271383.1299999999</v>
      </c>
      <c r="F37" s="32">
        <f t="shared" si="0"/>
        <v>1146.411551514437</v>
      </c>
      <c r="H37" s="31">
        <v>2696</v>
      </c>
      <c r="I37" s="20">
        <f>H37/10*11</f>
        <v>2965.6000000000004</v>
      </c>
    </row>
    <row r="38" spans="1:20" ht="31.5" x14ac:dyDescent="0.25">
      <c r="A38" s="6" t="s">
        <v>95</v>
      </c>
      <c r="B38" s="7" t="s">
        <v>96</v>
      </c>
      <c r="C38" s="30">
        <v>5860000</v>
      </c>
      <c r="D38" s="30">
        <v>18000000</v>
      </c>
      <c r="E38" s="31">
        <f t="shared" si="7"/>
        <v>12140000</v>
      </c>
      <c r="F38" s="32">
        <f t="shared" si="0"/>
        <v>307.16723549488052</v>
      </c>
      <c r="H38" s="30" t="e">
        <f>SUM(#REF!)</f>
        <v>#REF!</v>
      </c>
      <c r="I38" s="20" t="e">
        <f t="shared" si="1"/>
        <v>#REF!</v>
      </c>
    </row>
    <row r="39" spans="1:20" s="39" customFormat="1" ht="31.5" x14ac:dyDescent="0.25">
      <c r="A39" s="53" t="s">
        <v>50</v>
      </c>
      <c r="B39" s="54" t="s">
        <v>51</v>
      </c>
      <c r="C39" s="30">
        <v>30000000</v>
      </c>
      <c r="D39" s="31">
        <v>15000000</v>
      </c>
      <c r="E39" s="31">
        <f t="shared" si="7"/>
        <v>-15000000</v>
      </c>
      <c r="F39" s="32">
        <f t="shared" si="0"/>
        <v>50</v>
      </c>
      <c r="H39" s="31">
        <v>6336.1</v>
      </c>
      <c r="I39" s="20">
        <f t="shared" si="1"/>
        <v>7603.32</v>
      </c>
      <c r="J39" s="40"/>
      <c r="T39" s="40"/>
    </row>
    <row r="40" spans="1:20" s="39" customFormat="1" x14ac:dyDescent="0.25">
      <c r="A40" s="8" t="s">
        <v>97</v>
      </c>
      <c r="B40" s="7" t="s">
        <v>98</v>
      </c>
      <c r="C40" s="30">
        <v>0</v>
      </c>
      <c r="D40" s="31">
        <v>28512</v>
      </c>
      <c r="E40" s="31">
        <f t="shared" si="7"/>
        <v>28512</v>
      </c>
      <c r="F40" s="32">
        <v>0</v>
      </c>
      <c r="H40" s="55"/>
      <c r="I40" s="20"/>
      <c r="J40" s="40"/>
      <c r="T40" s="40"/>
    </row>
    <row r="41" spans="1:20" x14ac:dyDescent="0.25">
      <c r="A41" s="16"/>
      <c r="B41" s="56" t="s">
        <v>4</v>
      </c>
      <c r="C41" s="30">
        <f>C39+C38+C37+C36+C35+C34+C23+C20+C18+C15+C10+C9+C8+C40</f>
        <v>3757487803.0499997</v>
      </c>
      <c r="D41" s="30">
        <f>D39+D38+D37+D36+D35+D34+D23+D20+D18+D15+D10+D9+D8+D40</f>
        <v>3583728486.6900001</v>
      </c>
      <c r="E41" s="31">
        <f t="shared" si="7"/>
        <v>-173759316.35999966</v>
      </c>
      <c r="F41" s="32">
        <f t="shared" si="0"/>
        <v>95.375651885843595</v>
      </c>
      <c r="I41" s="20">
        <f t="shared" si="1"/>
        <v>0</v>
      </c>
    </row>
    <row r="42" spans="1:20" ht="47.25" x14ac:dyDescent="0.25">
      <c r="A42" s="53" t="s">
        <v>52</v>
      </c>
      <c r="B42" s="54" t="s">
        <v>62</v>
      </c>
      <c r="C42" s="57">
        <f>C43+C48+C49+C50+C51</f>
        <v>2325857153.3099999</v>
      </c>
      <c r="D42" s="57">
        <f>D43+D48+D49+D50+D51</f>
        <v>2271142777.73</v>
      </c>
      <c r="E42" s="31">
        <f t="shared" si="7"/>
        <v>-54714375.579999924</v>
      </c>
      <c r="F42" s="32">
        <f>D42/C42*100</f>
        <v>97.647560792711019</v>
      </c>
      <c r="I42" s="20">
        <f t="shared" si="1"/>
        <v>0</v>
      </c>
    </row>
    <row r="43" spans="1:20" ht="51" customHeight="1" x14ac:dyDescent="0.25">
      <c r="A43" s="58" t="s">
        <v>53</v>
      </c>
      <c r="B43" s="59" t="s">
        <v>99</v>
      </c>
      <c r="C43" s="60">
        <f>SUM(C44:C47)</f>
        <v>2292775023.2199998</v>
      </c>
      <c r="D43" s="60">
        <f>SUM(D44:D47)</f>
        <v>2293083038.8099999</v>
      </c>
      <c r="E43" s="31">
        <f t="shared" ref="E43:E53" si="9">D43-C43</f>
        <v>308015.59000015259</v>
      </c>
      <c r="F43" s="32">
        <f t="shared" si="0"/>
        <v>100.01343418289544</v>
      </c>
      <c r="I43" s="20">
        <f t="shared" si="1"/>
        <v>0</v>
      </c>
    </row>
    <row r="44" spans="1:20" ht="31.5" customHeight="1" x14ac:dyDescent="0.25">
      <c r="A44" s="2" t="s">
        <v>54</v>
      </c>
      <c r="B44" s="61" t="s">
        <v>100</v>
      </c>
      <c r="C44" s="62">
        <v>84681629.390000001</v>
      </c>
      <c r="D44" s="62">
        <v>84681629.390000001</v>
      </c>
      <c r="E44" s="13">
        <f t="shared" si="9"/>
        <v>0</v>
      </c>
      <c r="F44" s="32">
        <f t="shared" si="0"/>
        <v>100</v>
      </c>
      <c r="I44" s="20">
        <f t="shared" si="1"/>
        <v>0</v>
      </c>
    </row>
    <row r="45" spans="1:20" s="22" customFormat="1" ht="31.5" x14ac:dyDescent="0.25">
      <c r="A45" s="1" t="s">
        <v>55</v>
      </c>
      <c r="B45" s="63" t="s">
        <v>101</v>
      </c>
      <c r="C45" s="62">
        <v>66703117.239999995</v>
      </c>
      <c r="D45" s="62">
        <v>66703117.239999995</v>
      </c>
      <c r="E45" s="13">
        <f t="shared" si="9"/>
        <v>0</v>
      </c>
      <c r="F45" s="32">
        <f t="shared" si="0"/>
        <v>100</v>
      </c>
      <c r="I45" s="20">
        <f t="shared" si="1"/>
        <v>0</v>
      </c>
      <c r="J45" s="23"/>
      <c r="T45" s="23"/>
    </row>
    <row r="46" spans="1:20" s="22" customFormat="1" ht="31.5" x14ac:dyDescent="0.25">
      <c r="A46" s="1" t="s">
        <v>56</v>
      </c>
      <c r="B46" s="63" t="s">
        <v>102</v>
      </c>
      <c r="C46" s="62">
        <v>2120840218.4299998</v>
      </c>
      <c r="D46" s="62">
        <v>2121148234.02</v>
      </c>
      <c r="E46" s="13">
        <f t="shared" si="9"/>
        <v>308015.59000015259</v>
      </c>
      <c r="F46" s="32">
        <f t="shared" si="0"/>
        <v>100.0145232812601</v>
      </c>
      <c r="I46" s="20">
        <f t="shared" si="1"/>
        <v>0</v>
      </c>
      <c r="J46" s="23"/>
      <c r="T46" s="23"/>
    </row>
    <row r="47" spans="1:20" s="22" customFormat="1" x14ac:dyDescent="0.25">
      <c r="A47" s="1" t="s">
        <v>57</v>
      </c>
      <c r="B47" s="63" t="s">
        <v>5</v>
      </c>
      <c r="C47" s="62">
        <v>20550058.16</v>
      </c>
      <c r="D47" s="62">
        <v>20550058.16</v>
      </c>
      <c r="E47" s="13">
        <f t="shared" si="9"/>
        <v>0</v>
      </c>
      <c r="F47" s="32">
        <f t="shared" si="0"/>
        <v>100</v>
      </c>
      <c r="I47" s="20">
        <f t="shared" si="1"/>
        <v>0</v>
      </c>
      <c r="J47" s="23"/>
      <c r="T47" s="23"/>
    </row>
    <row r="48" spans="1:20" s="22" customFormat="1" ht="31.5" x14ac:dyDescent="0.25">
      <c r="A48" s="2" t="s">
        <v>58</v>
      </c>
      <c r="B48" s="64" t="s">
        <v>103</v>
      </c>
      <c r="C48" s="62">
        <v>17259859</v>
      </c>
      <c r="D48" s="62">
        <v>18528867.399999999</v>
      </c>
      <c r="E48" s="13">
        <f t="shared" ref="E48:E50" si="10">D48-C48</f>
        <v>1269008.3999999985</v>
      </c>
      <c r="F48" s="32">
        <f t="shared" si="0"/>
        <v>107.35236828991476</v>
      </c>
      <c r="I48" s="20">
        <f t="shared" si="1"/>
        <v>0</v>
      </c>
      <c r="J48" s="23"/>
      <c r="T48" s="23"/>
    </row>
    <row r="49" spans="1:20" s="22" customFormat="1" ht="63" x14ac:dyDescent="0.25">
      <c r="A49" s="2" t="s">
        <v>59</v>
      </c>
      <c r="B49" s="64" t="s">
        <v>105</v>
      </c>
      <c r="C49" s="62">
        <v>405410.71</v>
      </c>
      <c r="D49" s="62">
        <v>1367511.93</v>
      </c>
      <c r="E49" s="13">
        <f t="shared" si="10"/>
        <v>962101.22</v>
      </c>
      <c r="F49" s="32">
        <v>0</v>
      </c>
      <c r="I49" s="20">
        <f t="shared" si="1"/>
        <v>0</v>
      </c>
      <c r="J49" s="23"/>
      <c r="T49" s="23"/>
    </row>
    <row r="50" spans="1:20" s="22" customFormat="1" ht="31.5" x14ac:dyDescent="0.25">
      <c r="A50" s="2" t="s">
        <v>60</v>
      </c>
      <c r="B50" s="64" t="s">
        <v>104</v>
      </c>
      <c r="C50" s="62">
        <v>0</v>
      </c>
      <c r="D50" s="62">
        <v>7345339.3300000001</v>
      </c>
      <c r="E50" s="13">
        <f t="shared" si="10"/>
        <v>7345339.3300000001</v>
      </c>
      <c r="F50" s="32"/>
      <c r="I50" s="20">
        <f t="shared" si="1"/>
        <v>0</v>
      </c>
      <c r="J50" s="23"/>
      <c r="T50" s="23"/>
    </row>
    <row r="51" spans="1:20" s="22" customFormat="1" ht="47.25" x14ac:dyDescent="0.25">
      <c r="A51" s="2" t="s">
        <v>61</v>
      </c>
      <c r="B51" s="64" t="s">
        <v>106</v>
      </c>
      <c r="C51" s="62">
        <v>15416860.379999999</v>
      </c>
      <c r="D51" s="62">
        <v>-49181979.739999995</v>
      </c>
      <c r="E51" s="13">
        <f t="shared" si="9"/>
        <v>-64598840.11999999</v>
      </c>
      <c r="F51" s="32">
        <f t="shared" si="0"/>
        <v>-319.01423848790154</v>
      </c>
      <c r="I51" s="20"/>
      <c r="J51" s="23"/>
      <c r="T51" s="23"/>
    </row>
    <row r="52" spans="1:20" x14ac:dyDescent="0.25">
      <c r="A52" s="28"/>
      <c r="B52" s="65" t="s">
        <v>6</v>
      </c>
      <c r="C52" s="30">
        <f>C42</f>
        <v>2325857153.3099999</v>
      </c>
      <c r="D52" s="30">
        <f>D42</f>
        <v>2271142777.73</v>
      </c>
      <c r="E52" s="31">
        <f t="shared" si="9"/>
        <v>-54714375.579999924</v>
      </c>
      <c r="F52" s="32">
        <f t="shared" si="0"/>
        <v>97.647560792711019</v>
      </c>
      <c r="I52" s="20">
        <f t="shared" si="1"/>
        <v>0</v>
      </c>
    </row>
    <row r="53" spans="1:20" s="68" customFormat="1" x14ac:dyDescent="0.25">
      <c r="A53" s="66"/>
      <c r="B53" s="67" t="s">
        <v>10</v>
      </c>
      <c r="C53" s="33">
        <f>C52+C41</f>
        <v>6083344956.3599997</v>
      </c>
      <c r="D53" s="33">
        <f>D52+D41</f>
        <v>5854871264.4200001</v>
      </c>
      <c r="E53" s="31">
        <f t="shared" si="9"/>
        <v>-228473691.93999958</v>
      </c>
      <c r="F53" s="32">
        <f t="shared" si="0"/>
        <v>96.244275253515994</v>
      </c>
      <c r="I53" s="20">
        <f t="shared" si="1"/>
        <v>0</v>
      </c>
      <c r="J53" s="69">
        <v>3997357695.9000001</v>
      </c>
      <c r="L53" s="69">
        <f>C53-J53</f>
        <v>2085987260.4599996</v>
      </c>
      <c r="N53" s="68">
        <v>22883420</v>
      </c>
      <c r="O53" s="68">
        <v>38610260</v>
      </c>
      <c r="T53" s="69"/>
    </row>
    <row r="54" spans="1:20" ht="39.75" customHeight="1" x14ac:dyDescent="0.25">
      <c r="A54" s="91" t="s">
        <v>11</v>
      </c>
      <c r="B54" s="91"/>
      <c r="C54" s="91"/>
      <c r="D54" s="91"/>
      <c r="E54" s="91"/>
      <c r="F54" s="91"/>
    </row>
    <row r="55" spans="1:20" x14ac:dyDescent="0.25">
      <c r="A55" s="70" t="s">
        <v>13</v>
      </c>
      <c r="B55" s="71" t="s">
        <v>24</v>
      </c>
      <c r="C55" s="4">
        <v>1133632183.7</v>
      </c>
      <c r="D55" s="4">
        <v>1003550000</v>
      </c>
      <c r="E55" s="5">
        <f>C55-D55</f>
        <v>130082183.70000005</v>
      </c>
      <c r="F55" s="72">
        <f>D55/C55</f>
        <v>0.88525186072661421</v>
      </c>
      <c r="H55" s="20">
        <f>D55/10*12</f>
        <v>1204260000</v>
      </c>
      <c r="J55" s="20">
        <v>704674775.78999996</v>
      </c>
      <c r="L55" s="20">
        <f>C55-J55</f>
        <v>428957407.91000009</v>
      </c>
      <c r="N55" s="19">
        <v>11828182.66</v>
      </c>
      <c r="O55" s="19">
        <v>5839157.4400000004</v>
      </c>
      <c r="P55" s="19">
        <v>-634.4</v>
      </c>
    </row>
    <row r="56" spans="1:20" ht="31.5" x14ac:dyDescent="0.25">
      <c r="A56" s="70" t="s">
        <v>14</v>
      </c>
      <c r="B56" s="73" t="s">
        <v>25</v>
      </c>
      <c r="C56" s="4">
        <v>25285956.699999999</v>
      </c>
      <c r="D56" s="5">
        <v>25285956.699999999</v>
      </c>
      <c r="E56" s="5">
        <f t="shared" ref="E56:E66" si="11">C56-D56</f>
        <v>0</v>
      </c>
      <c r="F56" s="72">
        <f t="shared" ref="F56:F66" si="12">D56/C56</f>
        <v>1</v>
      </c>
      <c r="H56" s="20">
        <f t="shared" ref="H56:H66" si="13">D56/10*12</f>
        <v>30343148.039999999</v>
      </c>
      <c r="J56" s="20">
        <v>16499061</v>
      </c>
      <c r="L56" s="20">
        <f t="shared" ref="L56:L66" si="14">C56-J56</f>
        <v>8786895.6999999993</v>
      </c>
    </row>
    <row r="57" spans="1:20" x14ac:dyDescent="0.25">
      <c r="A57" s="70" t="s">
        <v>15</v>
      </c>
      <c r="B57" s="71" t="s">
        <v>26</v>
      </c>
      <c r="C57" s="4">
        <v>272066982.27999997</v>
      </c>
      <c r="D57" s="5">
        <v>272066982.27999997</v>
      </c>
      <c r="E57" s="5">
        <f t="shared" si="11"/>
        <v>0</v>
      </c>
      <c r="F57" s="72">
        <f t="shared" si="12"/>
        <v>1</v>
      </c>
      <c r="H57" s="20">
        <f t="shared" si="13"/>
        <v>326480378.73599994</v>
      </c>
      <c r="J57" s="20">
        <v>285183847.11000001</v>
      </c>
      <c r="L57" s="20">
        <f t="shared" si="14"/>
        <v>-13116864.830000043</v>
      </c>
    </row>
    <row r="58" spans="1:20" x14ac:dyDescent="0.25">
      <c r="A58" s="70" t="s">
        <v>16</v>
      </c>
      <c r="B58" s="71" t="s">
        <v>27</v>
      </c>
      <c r="C58" s="5">
        <v>540000</v>
      </c>
      <c r="D58" s="5">
        <v>540000</v>
      </c>
      <c r="E58" s="5">
        <f t="shared" ref="E58" si="15">C58-D58</f>
        <v>0</v>
      </c>
      <c r="F58" s="72">
        <f t="shared" ref="F58" si="16">D58/C58</f>
        <v>1</v>
      </c>
      <c r="H58" s="20">
        <f t="shared" si="13"/>
        <v>648000</v>
      </c>
      <c r="J58" s="20">
        <v>11632236.800000001</v>
      </c>
      <c r="L58" s="20">
        <f t="shared" si="14"/>
        <v>-11092236.800000001</v>
      </c>
    </row>
    <row r="59" spans="1:20" x14ac:dyDescent="0.25">
      <c r="A59" s="70" t="s">
        <v>17</v>
      </c>
      <c r="B59" s="71" t="s">
        <v>28</v>
      </c>
      <c r="C59" s="4">
        <v>23065657.93</v>
      </c>
      <c r="D59" s="5">
        <v>17485736.170000002</v>
      </c>
      <c r="E59" s="5">
        <f t="shared" si="11"/>
        <v>5579921.7599999979</v>
      </c>
      <c r="F59" s="72">
        <f t="shared" si="12"/>
        <v>0.7580852981981252</v>
      </c>
      <c r="H59" s="20">
        <f t="shared" si="13"/>
        <v>20982883.403999999</v>
      </c>
      <c r="J59" s="20">
        <v>2002606.4</v>
      </c>
      <c r="L59" s="20">
        <f t="shared" si="14"/>
        <v>21063051.530000001</v>
      </c>
    </row>
    <row r="60" spans="1:20" x14ac:dyDescent="0.25">
      <c r="A60" s="70" t="s">
        <v>18</v>
      </c>
      <c r="B60" s="71" t="s">
        <v>29</v>
      </c>
      <c r="C60" s="4">
        <v>3536910700.9200001</v>
      </c>
      <c r="D60" s="5">
        <v>3490538000</v>
      </c>
      <c r="E60" s="5">
        <f>C60-D60</f>
        <v>46372700.920000076</v>
      </c>
      <c r="F60" s="72">
        <f t="shared" si="12"/>
        <v>0.98688892515495574</v>
      </c>
      <c r="H60" s="20">
        <f t="shared" si="13"/>
        <v>4188645600</v>
      </c>
      <c r="J60" s="20">
        <v>2636788033.0900002</v>
      </c>
      <c r="L60" s="20">
        <f t="shared" si="14"/>
        <v>900122667.82999992</v>
      </c>
      <c r="N60" s="19">
        <f>-O55</f>
        <v>-5839157.4400000004</v>
      </c>
      <c r="O60" s="19">
        <v>38610260</v>
      </c>
      <c r="P60" s="19">
        <v>22883420</v>
      </c>
    </row>
    <row r="61" spans="1:20" x14ac:dyDescent="0.25">
      <c r="A61" s="70" t="s">
        <v>19</v>
      </c>
      <c r="B61" s="71" t="s">
        <v>30</v>
      </c>
      <c r="C61" s="4">
        <v>229518041.21000001</v>
      </c>
      <c r="D61" s="5">
        <v>210525000</v>
      </c>
      <c r="E61" s="5">
        <f t="shared" si="11"/>
        <v>18993041.210000008</v>
      </c>
      <c r="F61" s="72">
        <f t="shared" si="12"/>
        <v>0.91724815570109319</v>
      </c>
      <c r="H61" s="20">
        <f t="shared" si="13"/>
        <v>252630000</v>
      </c>
      <c r="J61" s="20">
        <v>251478519.44999999</v>
      </c>
      <c r="L61" s="20">
        <f t="shared" si="14"/>
        <v>-21960478.23999998</v>
      </c>
    </row>
    <row r="62" spans="1:20" x14ac:dyDescent="0.25">
      <c r="A62" s="70" t="s">
        <v>86</v>
      </c>
      <c r="B62" s="71" t="s">
        <v>87</v>
      </c>
      <c r="C62" s="4">
        <v>21496730.5</v>
      </c>
      <c r="D62" s="5">
        <v>10449291.59</v>
      </c>
      <c r="E62" s="5">
        <f t="shared" si="11"/>
        <v>11047438.91</v>
      </c>
      <c r="F62" s="72">
        <f t="shared" si="12"/>
        <v>0.48608748153585496</v>
      </c>
      <c r="H62" s="20">
        <f t="shared" si="13"/>
        <v>12539149.908</v>
      </c>
      <c r="J62" s="20">
        <v>41046340.68</v>
      </c>
      <c r="L62" s="20">
        <f t="shared" si="14"/>
        <v>-19549610.18</v>
      </c>
    </row>
    <row r="63" spans="1:20" x14ac:dyDescent="0.25">
      <c r="A63" s="70" t="s">
        <v>20</v>
      </c>
      <c r="B63" s="71" t="s">
        <v>31</v>
      </c>
      <c r="C63" s="4">
        <v>276366306.79000002</v>
      </c>
      <c r="D63" s="5">
        <f>276366306.79-20000000</f>
        <v>256366306.79000002</v>
      </c>
      <c r="E63" s="5">
        <f t="shared" si="11"/>
        <v>20000000</v>
      </c>
      <c r="F63" s="72">
        <f t="shared" si="12"/>
        <v>0.92763227821690575</v>
      </c>
      <c r="H63" s="20">
        <f t="shared" si="13"/>
        <v>307639568.148</v>
      </c>
      <c r="J63" s="20">
        <v>247131637.18000001</v>
      </c>
      <c r="L63" s="20">
        <f t="shared" si="14"/>
        <v>29234669.610000014</v>
      </c>
      <c r="N63" s="19">
        <v>634.4</v>
      </c>
    </row>
    <row r="64" spans="1:20" x14ac:dyDescent="0.25">
      <c r="A64" s="70" t="s">
        <v>21</v>
      </c>
      <c r="B64" s="71" t="s">
        <v>32</v>
      </c>
      <c r="C64" s="4">
        <v>240624863.97</v>
      </c>
      <c r="D64" s="5">
        <v>225324800</v>
      </c>
      <c r="E64" s="5">
        <f t="shared" si="11"/>
        <v>15300063.969999999</v>
      </c>
      <c r="F64" s="72">
        <f t="shared" si="12"/>
        <v>0.9364152826205544</v>
      </c>
      <c r="H64" s="20">
        <f t="shared" si="13"/>
        <v>270389760</v>
      </c>
      <c r="J64" s="20">
        <v>169570895.40000001</v>
      </c>
      <c r="L64" s="20">
        <f t="shared" si="14"/>
        <v>71053968.569999993</v>
      </c>
    </row>
    <row r="65" spans="1:20" ht="49.5" customHeight="1" x14ac:dyDescent="0.25">
      <c r="A65" s="70" t="s">
        <v>22</v>
      </c>
      <c r="B65" s="71" t="s">
        <v>33</v>
      </c>
      <c r="C65" s="5">
        <v>38996397.649999999</v>
      </c>
      <c r="D65" s="5">
        <f>38996397.65-3000000</f>
        <v>35996397.649999999</v>
      </c>
      <c r="E65" s="5">
        <f t="shared" ref="E65" si="17">C65-D65</f>
        <v>3000000</v>
      </c>
      <c r="F65" s="72">
        <f t="shared" ref="F65" si="18">D65/C65</f>
        <v>0.92306981719374281</v>
      </c>
      <c r="H65" s="20">
        <f t="shared" si="13"/>
        <v>43195677.179999992</v>
      </c>
      <c r="L65" s="20">
        <f t="shared" si="14"/>
        <v>38996397.649999999</v>
      </c>
    </row>
    <row r="66" spans="1:20" ht="47.25" x14ac:dyDescent="0.25">
      <c r="A66" s="70" t="s">
        <v>23</v>
      </c>
      <c r="B66" s="71" t="s">
        <v>34</v>
      </c>
      <c r="C66" s="4">
        <v>632690417.24000001</v>
      </c>
      <c r="D66" s="5">
        <v>516898839.02999997</v>
      </c>
      <c r="E66" s="5">
        <f t="shared" si="11"/>
        <v>115791578.21000004</v>
      </c>
      <c r="F66" s="72">
        <f t="shared" si="12"/>
        <v>0.81698540857451218</v>
      </c>
      <c r="H66" s="20">
        <f t="shared" si="13"/>
        <v>620278606.83599997</v>
      </c>
      <c r="J66" s="20">
        <v>836734746.55999994</v>
      </c>
      <c r="L66" s="20">
        <f t="shared" si="14"/>
        <v>-204044329.31999993</v>
      </c>
    </row>
    <row r="67" spans="1:20" s="39" customFormat="1" x14ac:dyDescent="0.25">
      <c r="A67" s="74"/>
      <c r="B67" s="67" t="s">
        <v>35</v>
      </c>
      <c r="C67" s="33">
        <f>SUM(C55:C66)</f>
        <v>6431194238.8900003</v>
      </c>
      <c r="D67" s="33">
        <f>SUM(D55:D66)</f>
        <v>6065027310.2099991</v>
      </c>
      <c r="E67" s="33">
        <f t="shared" ref="E67" si="19">C67-D67</f>
        <v>366166928.68000126</v>
      </c>
      <c r="F67" s="75">
        <f t="shared" ref="F67" si="20">D67/C67</f>
        <v>0.94306392948517126</v>
      </c>
      <c r="I67" s="40"/>
      <c r="J67" s="40"/>
      <c r="T67" s="40"/>
    </row>
    <row r="68" spans="1:20" s="39" customFormat="1" x14ac:dyDescent="0.25">
      <c r="A68" s="74"/>
      <c r="B68" s="67" t="s">
        <v>36</v>
      </c>
      <c r="C68" s="33">
        <f>C53-C67</f>
        <v>-347849282.53000069</v>
      </c>
      <c r="D68" s="33">
        <f>D53-D67</f>
        <v>-210156045.78999901</v>
      </c>
      <c r="E68" s="33"/>
      <c r="F68" s="76"/>
      <c r="I68" s="40"/>
      <c r="J68" s="40">
        <v>1205585003.5599999</v>
      </c>
      <c r="L68" s="40">
        <f>C68+J68</f>
        <v>857735721.02999926</v>
      </c>
      <c r="N68" s="39">
        <f>N55</f>
        <v>11828182.66</v>
      </c>
      <c r="T68" s="40"/>
    </row>
    <row r="69" spans="1:20" s="39" customFormat="1" ht="31.5" customHeight="1" x14ac:dyDescent="0.25">
      <c r="A69" s="95" t="s">
        <v>38</v>
      </c>
      <c r="B69" s="96"/>
      <c r="C69" s="96"/>
      <c r="D69" s="96"/>
      <c r="E69" s="96"/>
      <c r="F69" s="97"/>
      <c r="I69" s="40"/>
      <c r="J69" s="40"/>
      <c r="T69" s="40"/>
    </row>
    <row r="70" spans="1:20" s="39" customFormat="1" ht="31.5" customHeight="1" x14ac:dyDescent="0.25">
      <c r="A70" s="74"/>
      <c r="B70" s="77" t="s">
        <v>39</v>
      </c>
      <c r="C70" s="33">
        <f>C71+C81</f>
        <v>347849282.53000069</v>
      </c>
      <c r="D70" s="33">
        <f>D71+D81</f>
        <v>210156045.78999901</v>
      </c>
      <c r="E70" s="33"/>
      <c r="F70" s="76"/>
      <c r="I70" s="40"/>
      <c r="J70" s="40"/>
      <c r="T70" s="40"/>
    </row>
    <row r="71" spans="1:20" s="39" customFormat="1" ht="31.5" x14ac:dyDescent="0.25">
      <c r="A71" s="74"/>
      <c r="B71" s="78" t="s">
        <v>37</v>
      </c>
      <c r="C71" s="33">
        <f>C72+C75+C78</f>
        <v>-29444450</v>
      </c>
      <c r="D71" s="33">
        <f>D72+D75+D78</f>
        <v>-69444450</v>
      </c>
      <c r="E71" s="33"/>
      <c r="F71" s="76"/>
      <c r="I71" s="40"/>
      <c r="J71" s="40"/>
      <c r="M71" s="40"/>
      <c r="T71" s="40"/>
    </row>
    <row r="72" spans="1:20" ht="31.5" x14ac:dyDescent="0.25">
      <c r="A72" s="79"/>
      <c r="B72" s="80" t="s">
        <v>130</v>
      </c>
      <c r="C72" s="81">
        <f>C73+C74</f>
        <v>-69444450</v>
      </c>
      <c r="D72" s="81">
        <f>D73+D74</f>
        <v>-69444450</v>
      </c>
      <c r="E72" s="82"/>
      <c r="F72" s="83"/>
    </row>
    <row r="73" spans="1:20" ht="31.5" x14ac:dyDescent="0.25">
      <c r="A73" s="79"/>
      <c r="B73" s="80" t="s">
        <v>131</v>
      </c>
      <c r="C73" s="81">
        <v>0</v>
      </c>
      <c r="D73" s="81">
        <v>0</v>
      </c>
      <c r="E73" s="82"/>
      <c r="F73" s="83"/>
    </row>
    <row r="74" spans="1:20" ht="31.5" x14ac:dyDescent="0.25">
      <c r="A74" s="79"/>
      <c r="B74" s="80" t="s">
        <v>132</v>
      </c>
      <c r="C74" s="81">
        <v>-69444450</v>
      </c>
      <c r="D74" s="81">
        <v>-69444450</v>
      </c>
      <c r="E74" s="82"/>
      <c r="F74" s="83"/>
    </row>
    <row r="75" spans="1:20" ht="31.5" x14ac:dyDescent="0.25">
      <c r="A75" s="79"/>
      <c r="B75" s="63" t="s">
        <v>133</v>
      </c>
      <c r="C75" s="81">
        <f>C76+C77</f>
        <v>0</v>
      </c>
      <c r="D75" s="81">
        <f>D76+D77</f>
        <v>0</v>
      </c>
      <c r="E75" s="82"/>
      <c r="F75" s="83"/>
    </row>
    <row r="76" spans="1:20" ht="47.25" x14ac:dyDescent="0.25">
      <c r="A76" s="79"/>
      <c r="B76" s="63" t="s">
        <v>134</v>
      </c>
      <c r="C76" s="81">
        <v>100000000</v>
      </c>
      <c r="D76" s="81">
        <v>100000000</v>
      </c>
      <c r="E76" s="82"/>
      <c r="F76" s="83"/>
    </row>
    <row r="77" spans="1:20" ht="47.25" x14ac:dyDescent="0.25">
      <c r="A77" s="79"/>
      <c r="B77" s="63" t="s">
        <v>135</v>
      </c>
      <c r="C77" s="81">
        <v>-100000000</v>
      </c>
      <c r="D77" s="81">
        <v>-100000000</v>
      </c>
      <c r="E77" s="82"/>
      <c r="F77" s="83"/>
    </row>
    <row r="78" spans="1:20" ht="31.5" x14ac:dyDescent="0.25">
      <c r="A78" s="79"/>
      <c r="B78" s="84" t="s">
        <v>136</v>
      </c>
      <c r="C78" s="81">
        <f>C79+C80</f>
        <v>40000000</v>
      </c>
      <c r="D78" s="81">
        <f>D79+D80</f>
        <v>0</v>
      </c>
      <c r="E78" s="82"/>
      <c r="F78" s="83"/>
    </row>
    <row r="79" spans="1:20" ht="47.25" x14ac:dyDescent="0.25">
      <c r="A79" s="79"/>
      <c r="B79" s="84" t="s">
        <v>137</v>
      </c>
      <c r="C79" s="81">
        <v>0</v>
      </c>
      <c r="D79" s="85">
        <v>0</v>
      </c>
      <c r="E79" s="82"/>
      <c r="F79" s="83"/>
    </row>
    <row r="80" spans="1:20" ht="49.5" customHeight="1" x14ac:dyDescent="0.25">
      <c r="A80" s="79"/>
      <c r="B80" s="86" t="s">
        <v>88</v>
      </c>
      <c r="C80" s="81">
        <v>40000000</v>
      </c>
      <c r="D80" s="82">
        <v>0</v>
      </c>
      <c r="E80" s="82"/>
      <c r="F80" s="83"/>
    </row>
    <row r="81" spans="1:6" ht="56.25" customHeight="1" x14ac:dyDescent="0.25">
      <c r="A81" s="79"/>
      <c r="B81" s="86" t="s">
        <v>138</v>
      </c>
      <c r="C81" s="87">
        <f>C82+C83</f>
        <v>377293732.53000069</v>
      </c>
      <c r="D81" s="87">
        <f>D82+D83</f>
        <v>279600495.78999901</v>
      </c>
      <c r="E81" s="82"/>
      <c r="F81" s="83"/>
    </row>
    <row r="82" spans="1:6" ht="47.25" x14ac:dyDescent="0.25">
      <c r="A82" s="79"/>
      <c r="B82" s="88" t="s">
        <v>139</v>
      </c>
      <c r="C82" s="89">
        <f>-C53-C73-C76-C80</f>
        <v>-6223344956.3599997</v>
      </c>
      <c r="D82" s="89">
        <f>-D53-D73-D76-D80</f>
        <v>-5954871264.4200001</v>
      </c>
      <c r="E82" s="82"/>
      <c r="F82" s="83"/>
    </row>
    <row r="83" spans="1:6" ht="47.25" x14ac:dyDescent="0.25">
      <c r="A83" s="79"/>
      <c r="B83" s="88" t="s">
        <v>140</v>
      </c>
      <c r="C83" s="89">
        <f>C67-C74-C77-C79</f>
        <v>6600638688.8900003</v>
      </c>
      <c r="D83" s="89">
        <f>D67-D74-D77-D79</f>
        <v>6234471760.2099991</v>
      </c>
      <c r="E83" s="82"/>
      <c r="F83" s="83"/>
    </row>
    <row r="86" spans="1:6" x14ac:dyDescent="0.25">
      <c r="B86" s="68" t="s">
        <v>120</v>
      </c>
      <c r="C86" s="68"/>
    </row>
  </sheetData>
  <mergeCells count="4">
    <mergeCell ref="A3:F3"/>
    <mergeCell ref="A54:F54"/>
    <mergeCell ref="A7:F7"/>
    <mergeCell ref="A69:F69"/>
  </mergeCells>
  <pageMargins left="0.70866141732283472" right="0.70866141732283472" top="0.74803149606299213" bottom="0.74803149606299213" header="0.31496062992125984" footer="0.31496062992125984"/>
  <pageSetup paperSize="9" scale="50" fitToHeight="0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Cherepanov</dc:creator>
  <cp:lastModifiedBy>Вита Юрочкина</cp:lastModifiedBy>
  <cp:lastPrinted>2026-10-30T08:24:41Z</cp:lastPrinted>
  <dcterms:created xsi:type="dcterms:W3CDTF">2013-11-15T01:48:31Z</dcterms:created>
  <dcterms:modified xsi:type="dcterms:W3CDTF">2026-10-30T08:24:47Z</dcterms:modified>
</cp:coreProperties>
</file>