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0" yWindow="0" windowWidth="24000" windowHeight="9735"/>
  </bookViews>
  <sheets>
    <sheet name="район" sheetId="20" r:id="rId1"/>
  </sheets>
  <definedNames>
    <definedName name="_xlnm.Print_Titles" localSheetId="0">район!$10:$11</definedName>
    <definedName name="_xlnm.Print_Area" localSheetId="0">район!$A$1:$I$156</definedName>
  </definedNames>
  <calcPr calcId="162913"/>
</workbook>
</file>

<file path=xl/calcChain.xml><?xml version="1.0" encoding="utf-8"?>
<calcChain xmlns="http://schemas.openxmlformats.org/spreadsheetml/2006/main">
  <c r="I70" i="20" l="1"/>
  <c r="H70" i="20"/>
  <c r="G70" i="20"/>
  <c r="F70" i="20"/>
  <c r="I69" i="20"/>
  <c r="H69" i="20"/>
  <c r="G69" i="20"/>
  <c r="F69" i="20"/>
  <c r="I68" i="20"/>
  <c r="H68" i="20"/>
  <c r="G68" i="20"/>
  <c r="F68" i="20"/>
  <c r="I67" i="20"/>
  <c r="H67" i="20"/>
  <c r="G67" i="20"/>
  <c r="F67" i="20"/>
  <c r="I66" i="20"/>
  <c r="H66" i="20"/>
  <c r="G66" i="20"/>
  <c r="F66" i="20"/>
  <c r="G65" i="20"/>
  <c r="F65" i="20"/>
  <c r="C65" i="20"/>
  <c r="H65" i="20" s="1"/>
  <c r="I64" i="20"/>
  <c r="H64" i="20"/>
  <c r="G64" i="20"/>
  <c r="F64" i="20"/>
  <c r="I63" i="20"/>
  <c r="H63" i="20"/>
  <c r="G63" i="20"/>
  <c r="F63" i="20"/>
  <c r="E62" i="20"/>
  <c r="E61" i="20" s="1"/>
  <c r="D62" i="20"/>
  <c r="D61" i="20" s="1"/>
  <c r="H59" i="20"/>
  <c r="F59" i="20"/>
  <c r="I58" i="20"/>
  <c r="H58" i="20"/>
  <c r="G58" i="20"/>
  <c r="F58" i="20"/>
  <c r="I57" i="20"/>
  <c r="H57" i="20"/>
  <c r="G57" i="20"/>
  <c r="F57" i="20"/>
  <c r="H56" i="20"/>
  <c r="F56" i="20"/>
  <c r="H55" i="20"/>
  <c r="F55" i="20"/>
  <c r="I54" i="20"/>
  <c r="H54" i="20"/>
  <c r="G54" i="20"/>
  <c r="F54" i="20"/>
  <c r="E53" i="20"/>
  <c r="D53" i="20"/>
  <c r="C53" i="20"/>
  <c r="I52" i="20"/>
  <c r="H52" i="20"/>
  <c r="G52" i="20"/>
  <c r="F52" i="20"/>
  <c r="I51" i="20"/>
  <c r="H51" i="20"/>
  <c r="F51" i="20"/>
  <c r="I50" i="20"/>
  <c r="H50" i="20"/>
  <c r="G50" i="20"/>
  <c r="F50" i="20"/>
  <c r="I49" i="20"/>
  <c r="H49" i="20"/>
  <c r="G49" i="20"/>
  <c r="F49" i="20"/>
  <c r="I48" i="20"/>
  <c r="H48" i="20"/>
  <c r="G48" i="20"/>
  <c r="F48" i="20"/>
  <c r="E47" i="20"/>
  <c r="F47" i="20" s="1"/>
  <c r="D47" i="20"/>
  <c r="C47" i="20"/>
  <c r="I46" i="20"/>
  <c r="H46" i="20"/>
  <c r="G46" i="20"/>
  <c r="F46" i="20"/>
  <c r="H45" i="20"/>
  <c r="F45" i="20"/>
  <c r="I44" i="20"/>
  <c r="H44" i="20"/>
  <c r="G44" i="20"/>
  <c r="F44" i="20"/>
  <c r="I43" i="20"/>
  <c r="H43" i="20"/>
  <c r="G43" i="20"/>
  <c r="F43" i="20"/>
  <c r="I42" i="20"/>
  <c r="H42" i="20"/>
  <c r="G42" i="20"/>
  <c r="F42" i="20"/>
  <c r="I41" i="20"/>
  <c r="H41" i="20"/>
  <c r="G41" i="20"/>
  <c r="F41" i="20"/>
  <c r="I40" i="20"/>
  <c r="H40" i="20"/>
  <c r="G40" i="20"/>
  <c r="F40" i="20"/>
  <c r="I39" i="20"/>
  <c r="H39" i="20"/>
  <c r="G39" i="20"/>
  <c r="F39" i="20"/>
  <c r="I38" i="20"/>
  <c r="H38" i="20"/>
  <c r="F38" i="20"/>
  <c r="E37" i="20"/>
  <c r="F37" i="20" s="1"/>
  <c r="D37" i="20"/>
  <c r="C37" i="20"/>
  <c r="I34" i="20"/>
  <c r="H34" i="20"/>
  <c r="F34" i="20"/>
  <c r="I33" i="20"/>
  <c r="H33" i="20"/>
  <c r="H32" i="20" s="1"/>
  <c r="G33" i="20"/>
  <c r="F33" i="20"/>
  <c r="F32" i="20"/>
  <c r="E32" i="20"/>
  <c r="G32" i="20" s="1"/>
  <c r="D32" i="20"/>
  <c r="C32" i="20"/>
  <c r="I31" i="20"/>
  <c r="H31" i="20"/>
  <c r="G31" i="20"/>
  <c r="F31" i="20"/>
  <c r="F30" i="20" s="1"/>
  <c r="H30" i="20"/>
  <c r="E30" i="20"/>
  <c r="D30" i="20"/>
  <c r="C30" i="20"/>
  <c r="I29" i="20"/>
  <c r="H29" i="20"/>
  <c r="G29" i="20"/>
  <c r="F29" i="20"/>
  <c r="I28" i="20"/>
  <c r="H28" i="20"/>
  <c r="G28" i="20"/>
  <c r="F28" i="20"/>
  <c r="H27" i="20"/>
  <c r="F27" i="20"/>
  <c r="E26" i="20"/>
  <c r="G26" i="20" s="1"/>
  <c r="D26" i="20"/>
  <c r="C26" i="20"/>
  <c r="H26" i="20" s="1"/>
  <c r="I24" i="20"/>
  <c r="H24" i="20"/>
  <c r="G24" i="20"/>
  <c r="F24" i="20"/>
  <c r="F21" i="20" s="1"/>
  <c r="H23" i="20"/>
  <c r="F23" i="20"/>
  <c r="I22" i="20"/>
  <c r="H22" i="20"/>
  <c r="G22" i="20"/>
  <c r="F22" i="20"/>
  <c r="E21" i="20"/>
  <c r="I21" i="20" s="1"/>
  <c r="D21" i="20"/>
  <c r="C21" i="20"/>
  <c r="I20" i="20"/>
  <c r="H20" i="20"/>
  <c r="G20" i="20"/>
  <c r="F20" i="20"/>
  <c r="I19" i="20"/>
  <c r="H19" i="20"/>
  <c r="G19" i="20"/>
  <c r="F19" i="20"/>
  <c r="I18" i="20"/>
  <c r="H18" i="20"/>
  <c r="G18" i="20"/>
  <c r="F18" i="20"/>
  <c r="I17" i="20"/>
  <c r="H17" i="20"/>
  <c r="H16" i="20" s="1"/>
  <c r="G17" i="20"/>
  <c r="F17" i="20"/>
  <c r="F16" i="20" s="1"/>
  <c r="E16" i="20"/>
  <c r="I16" i="20" s="1"/>
  <c r="D16" i="20"/>
  <c r="C16" i="20"/>
  <c r="I15" i="20"/>
  <c r="H15" i="20"/>
  <c r="G15" i="20"/>
  <c r="F15" i="20"/>
  <c r="F14" i="20" s="1"/>
  <c r="E14" i="20"/>
  <c r="D14" i="20"/>
  <c r="C14" i="20"/>
  <c r="H14" i="20" l="1"/>
  <c r="G16" i="20"/>
  <c r="D13" i="20"/>
  <c r="D36" i="20"/>
  <c r="G21" i="20"/>
  <c r="G30" i="20"/>
  <c r="C13" i="20"/>
  <c r="C60" i="20" s="1"/>
  <c r="I26" i="20"/>
  <c r="I32" i="20"/>
  <c r="C36" i="20"/>
  <c r="H53" i="20"/>
  <c r="H21" i="20"/>
  <c r="F26" i="20"/>
  <c r="G53" i="20"/>
  <c r="G61" i="20"/>
  <c r="I14" i="20"/>
  <c r="I30" i="20"/>
  <c r="I37" i="20"/>
  <c r="E13" i="20"/>
  <c r="G14" i="20"/>
  <c r="G37" i="20"/>
  <c r="G47" i="20"/>
  <c r="I53" i="20"/>
  <c r="F62" i="20"/>
  <c r="I65" i="20"/>
  <c r="H37" i="20"/>
  <c r="H47" i="20"/>
  <c r="F53" i="20"/>
  <c r="F61" i="20"/>
  <c r="C62" i="20"/>
  <c r="G62" i="20"/>
  <c r="I47" i="20"/>
  <c r="E36" i="20"/>
  <c r="D60" i="20" l="1"/>
  <c r="D71" i="20" s="1"/>
  <c r="H62" i="20"/>
  <c r="C61" i="20"/>
  <c r="I13" i="20"/>
  <c r="E60" i="20"/>
  <c r="G13" i="20"/>
  <c r="F13" i="20"/>
  <c r="H13" i="20"/>
  <c r="I36" i="20"/>
  <c r="G36" i="20"/>
  <c r="F36" i="20"/>
  <c r="H36" i="20"/>
  <c r="I62" i="20"/>
  <c r="E71" i="20" l="1"/>
  <c r="G60" i="20"/>
  <c r="F60" i="20"/>
  <c r="I60" i="20"/>
  <c r="H60" i="20"/>
  <c r="I61" i="20"/>
  <c r="C71" i="20"/>
  <c r="H61" i="20"/>
  <c r="C148" i="20" l="1"/>
  <c r="I71" i="20"/>
  <c r="H71" i="20"/>
  <c r="G71" i="20"/>
  <c r="F71" i="20"/>
  <c r="D124" i="20" l="1"/>
  <c r="C90" i="20" l="1"/>
  <c r="D82" i="20"/>
  <c r="E82" i="20"/>
  <c r="C82" i="20"/>
  <c r="C101" i="20"/>
  <c r="D90" i="20"/>
  <c r="E90" i="20"/>
  <c r="I88" i="20"/>
  <c r="H88" i="20"/>
  <c r="F88" i="20"/>
  <c r="I93" i="20"/>
  <c r="H93" i="20"/>
  <c r="F93" i="20"/>
  <c r="C80" i="20"/>
  <c r="F83" i="20" l="1"/>
  <c r="H91" i="20" l="1"/>
  <c r="D147" i="20" l="1"/>
  <c r="D144" i="20"/>
  <c r="D142" i="20" s="1"/>
  <c r="C144" i="20"/>
  <c r="C142" i="20" s="1"/>
  <c r="F116" i="20"/>
  <c r="G116" i="20"/>
  <c r="H116" i="20"/>
  <c r="I116" i="20"/>
  <c r="F90" i="20" l="1"/>
  <c r="H90" i="20"/>
  <c r="D141" i="20"/>
  <c r="E122" i="20" l="1"/>
  <c r="C122" i="20"/>
  <c r="E119" i="20"/>
  <c r="I90" i="20" l="1"/>
  <c r="F100" i="20"/>
  <c r="D122" i="20" l="1"/>
  <c r="H92" i="20"/>
  <c r="F92" i="20"/>
  <c r="F91" i="20"/>
  <c r="G81" i="20"/>
  <c r="C73" i="20" l="1"/>
  <c r="D73" i="20"/>
  <c r="E73" i="20"/>
  <c r="F74" i="20"/>
  <c r="G74" i="20"/>
  <c r="H74" i="20"/>
  <c r="I74" i="20"/>
  <c r="F75" i="20"/>
  <c r="G75" i="20"/>
  <c r="H75" i="20"/>
  <c r="I75" i="20"/>
  <c r="F73" i="20" l="1"/>
  <c r="H73" i="20"/>
  <c r="I73" i="20"/>
  <c r="G73" i="20"/>
  <c r="G79" i="20" l="1"/>
  <c r="F98" i="20" l="1"/>
  <c r="G98" i="20"/>
  <c r="H98" i="20"/>
  <c r="I98" i="20"/>
  <c r="D94" i="20"/>
  <c r="E94" i="20"/>
  <c r="C94" i="20"/>
  <c r="F94" i="20" l="1"/>
  <c r="G95" i="20" l="1"/>
  <c r="G91" i="20" l="1"/>
  <c r="G86" i="20"/>
  <c r="G85" i="20" l="1"/>
  <c r="G84" i="20"/>
  <c r="D119" i="20"/>
  <c r="D104" i="20" l="1"/>
  <c r="I89" i="20" l="1"/>
  <c r="E112" i="20" l="1"/>
  <c r="G109" i="20" l="1"/>
  <c r="I120" i="20" l="1"/>
  <c r="G120" i="20"/>
  <c r="D80" i="20" l="1"/>
  <c r="E80" i="20"/>
  <c r="D117" i="20" l="1"/>
  <c r="H122" i="20" l="1"/>
  <c r="E121" i="20" l="1"/>
  <c r="E126" i="20" s="1"/>
  <c r="D121" i="20"/>
  <c r="D126" i="20" s="1"/>
  <c r="C121" i="20"/>
  <c r="C119" i="20"/>
  <c r="C126" i="20" l="1"/>
  <c r="F110" i="20"/>
  <c r="D101" i="20"/>
  <c r="G99" i="20"/>
  <c r="G97" i="20"/>
  <c r="I81" i="20"/>
  <c r="F79" i="20"/>
  <c r="G106" i="20"/>
  <c r="I121" i="20"/>
  <c r="G121" i="20"/>
  <c r="G105" i="20"/>
  <c r="F105" i="20"/>
  <c r="E117" i="20"/>
  <c r="C117" i="20"/>
  <c r="E104" i="20"/>
  <c r="C104" i="20"/>
  <c r="G122" i="20"/>
  <c r="G89" i="20"/>
  <c r="F120" i="20"/>
  <c r="H120" i="20"/>
  <c r="F121" i="20"/>
  <c r="H121" i="20"/>
  <c r="F87" i="20"/>
  <c r="F113" i="20"/>
  <c r="I91" i="20"/>
  <c r="F78" i="20"/>
  <c r="F76" i="20"/>
  <c r="G124" i="20"/>
  <c r="F86" i="20"/>
  <c r="I123" i="20"/>
  <c r="H123" i="20"/>
  <c r="G123" i="20"/>
  <c r="F123" i="20"/>
  <c r="I122" i="20"/>
  <c r="I118" i="20"/>
  <c r="H118" i="20"/>
  <c r="G118" i="20"/>
  <c r="F118" i="20"/>
  <c r="E115" i="20"/>
  <c r="D115" i="20"/>
  <c r="C115" i="20"/>
  <c r="I114" i="20"/>
  <c r="H114" i="20"/>
  <c r="G114" i="20"/>
  <c r="F114" i="20"/>
  <c r="I113" i="20"/>
  <c r="H113" i="20"/>
  <c r="C112" i="20"/>
  <c r="I111" i="20"/>
  <c r="H111" i="20"/>
  <c r="G111" i="20"/>
  <c r="F111" i="20"/>
  <c r="I110" i="20"/>
  <c r="H110" i="20"/>
  <c r="I109" i="20"/>
  <c r="H109" i="20"/>
  <c r="I108" i="20"/>
  <c r="H108" i="20"/>
  <c r="G108" i="20"/>
  <c r="F108" i="20"/>
  <c r="E107" i="20"/>
  <c r="C107" i="20"/>
  <c r="I106" i="20"/>
  <c r="H106" i="20"/>
  <c r="F106" i="20"/>
  <c r="I103" i="20"/>
  <c r="H103" i="20"/>
  <c r="G103" i="20"/>
  <c r="F103" i="20"/>
  <c r="I102" i="20"/>
  <c r="H102" i="20"/>
  <c r="E101" i="20"/>
  <c r="I100" i="20"/>
  <c r="H100" i="20"/>
  <c r="G100" i="20"/>
  <c r="I99" i="20"/>
  <c r="H99" i="20"/>
  <c r="I97" i="20"/>
  <c r="H97" i="20"/>
  <c r="I96" i="20"/>
  <c r="H96" i="20"/>
  <c r="F96" i="20"/>
  <c r="I95" i="20"/>
  <c r="H95" i="20"/>
  <c r="F95" i="20"/>
  <c r="H89" i="20"/>
  <c r="F89" i="20"/>
  <c r="I87" i="20"/>
  <c r="H87" i="20"/>
  <c r="G87" i="20"/>
  <c r="I86" i="20"/>
  <c r="H86" i="20"/>
  <c r="I85" i="20"/>
  <c r="H85" i="20"/>
  <c r="F85" i="20"/>
  <c r="I84" i="20"/>
  <c r="H84" i="20"/>
  <c r="F84" i="20"/>
  <c r="I83" i="20"/>
  <c r="H83" i="20"/>
  <c r="H81" i="20"/>
  <c r="F81" i="20"/>
  <c r="I79" i="20"/>
  <c r="H79" i="20"/>
  <c r="I78" i="20"/>
  <c r="H78" i="20"/>
  <c r="I77" i="20"/>
  <c r="H77" i="20"/>
  <c r="I76" i="20"/>
  <c r="H76" i="20"/>
  <c r="G76" i="20"/>
  <c r="G113" i="20"/>
  <c r="D112" i="20"/>
  <c r="G83" i="20"/>
  <c r="F99" i="20"/>
  <c r="F124" i="20"/>
  <c r="I124" i="20"/>
  <c r="H124" i="20"/>
  <c r="F102" i="20"/>
  <c r="F97" i="20"/>
  <c r="G110" i="20"/>
  <c r="F115" i="20" l="1"/>
  <c r="G115" i="20"/>
  <c r="E125" i="20"/>
  <c r="E127" i="20" s="1"/>
  <c r="H115" i="20"/>
  <c r="I115" i="20"/>
  <c r="C125" i="20"/>
  <c r="G90" i="20"/>
  <c r="H119" i="20"/>
  <c r="H126" i="20" s="1"/>
  <c r="G112" i="20"/>
  <c r="F82" i="20"/>
  <c r="I112" i="20"/>
  <c r="F119" i="20"/>
  <c r="F126" i="20" s="1"/>
  <c r="G119" i="20"/>
  <c r="I119" i="20"/>
  <c r="H107" i="20"/>
  <c r="I94" i="20"/>
  <c r="F112" i="20"/>
  <c r="I80" i="20"/>
  <c r="G126" i="20"/>
  <c r="I126" i="20"/>
  <c r="G104" i="20"/>
  <c r="F104" i="20"/>
  <c r="H104" i="20"/>
  <c r="I104" i="20"/>
  <c r="F101" i="20"/>
  <c r="G82" i="20"/>
  <c r="H82" i="20"/>
  <c r="F80" i="20"/>
  <c r="G80" i="20"/>
  <c r="G101" i="20"/>
  <c r="F122" i="20"/>
  <c r="H94" i="20"/>
  <c r="H112" i="20"/>
  <c r="F117" i="20"/>
  <c r="G102" i="20"/>
  <c r="I101" i="20"/>
  <c r="I117" i="20"/>
  <c r="G96" i="20"/>
  <c r="H101" i="20"/>
  <c r="G94" i="20"/>
  <c r="H117" i="20"/>
  <c r="H80" i="20"/>
  <c r="I82" i="20"/>
  <c r="G117" i="20"/>
  <c r="F109" i="20"/>
  <c r="F77" i="20"/>
  <c r="D107" i="20"/>
  <c r="D125" i="20" s="1"/>
  <c r="D127" i="20" s="1"/>
  <c r="G77" i="20"/>
  <c r="I107" i="20"/>
  <c r="C149" i="20" l="1"/>
  <c r="C127" i="20"/>
  <c r="C147" i="20"/>
  <c r="C141" i="20" s="1"/>
  <c r="H125" i="20"/>
  <c r="G107" i="20"/>
  <c r="F107" i="20"/>
  <c r="I125" i="20"/>
  <c r="F125" i="20" l="1"/>
  <c r="G125" i="20"/>
</calcChain>
</file>

<file path=xl/sharedStrings.xml><?xml version="1.0" encoding="utf-8"?>
<sst xmlns="http://schemas.openxmlformats.org/spreadsheetml/2006/main" count="261" uniqueCount="250">
  <si>
    <t>ДОХОДЫ</t>
  </si>
  <si>
    <t>Налоги на имущество</t>
  </si>
  <si>
    <t>000 1 06 00000 00 0000 000</t>
  </si>
  <si>
    <t>000 1 05 00000 00 0000 000</t>
  </si>
  <si>
    <t>000 2 00 00000 00 0000 000</t>
  </si>
  <si>
    <t>Раздел БК</t>
  </si>
  <si>
    <t>Наименование</t>
  </si>
  <si>
    <t>000 1 05 03000 01 0000 110</t>
  </si>
  <si>
    <t>Неналоговые доходы</t>
  </si>
  <si>
    <t>000 1 01 00000 00 0000 000</t>
  </si>
  <si>
    <t>Иные межбюджетные трансферты</t>
  </si>
  <si>
    <t>000 1 05 02000 02 0000 110</t>
  </si>
  <si>
    <t>000 1 07 00000 00 0000 000</t>
  </si>
  <si>
    <t>000 1 07 01020 01 0000 110</t>
  </si>
  <si>
    <t>000 1 08 00000 00 0000 000</t>
  </si>
  <si>
    <t>000 1 08 03010 01 0000 110</t>
  </si>
  <si>
    <t>000 1 11 01050 05 0000 120</t>
  </si>
  <si>
    <t>(рублях)</t>
  </si>
  <si>
    <t>ИТОГИ ИСПОЛНЕНИЕ  ДОХОДОВ И РАСХОДОВ БЮДЖЕТА</t>
  </si>
  <si>
    <t>000 1 05 04000 02 0000 110</t>
  </si>
  <si>
    <t>000 2 02 00000 00 0000 000</t>
  </si>
  <si>
    <t>Безвозмездные поступления от других бюджетов бюджетной системы Российской Федерации</t>
  </si>
  <si>
    <t>Начальник ФИНУ</t>
  </si>
  <si>
    <t>Приложение № 1</t>
  </si>
  <si>
    <t>Отклонение от годового плана</t>
  </si>
  <si>
    <t>сумма отклонения</t>
  </si>
  <si>
    <t>% исполнения</t>
  </si>
  <si>
    <t>Отклонение от кассового плана</t>
  </si>
  <si>
    <t>000 1 03 00000 00 0000 000</t>
  </si>
  <si>
    <t>000 1 06 06033 05 0000 110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</si>
  <si>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</si>
  <si>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</si>
  <si>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000 1 11 05075 05 0000 120</t>
  </si>
  <si>
    <t>000 1 06 06043 05 0000 110</t>
  </si>
  <si>
    <t>РАСХОДЫ</t>
  </si>
  <si>
    <t>Общегосударственные вопросы</t>
  </si>
  <si>
    <t>0100</t>
  </si>
  <si>
    <t>0102</t>
  </si>
  <si>
    <t>0103</t>
  </si>
  <si>
    <t>0104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</si>
  <si>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</si>
  <si>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</si>
  <si>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</si>
  <si>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</si>
  <si>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</si>
  <si>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</si>
  <si>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</si>
  <si>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</si>
  <si>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</si>
  <si>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</si>
  <si>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</si>
  <si>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</si>
  <si>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</si>
  <si>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</si>
  <si>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</si>
  <si>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</si>
  <si>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</si>
  <si>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</si>
  <si>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</si>
  <si>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Охрана окружающей среды</t>
  </si>
  <si>
    <t>0600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</si>
  <si>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</si>
  <si>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</si>
  <si>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</si>
  <si>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</si>
  <si>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</si>
  <si>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</si>
  <si>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</si>
  <si>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</si>
  <si>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0707</t>
  </si>
  <si>
    <t>Другие вопросы в области образования</t>
  </si>
  <si>
    <t>0709</t>
  </si>
  <si>
    <t>0800</t>
  </si>
  <si>
    <t>Культура</t>
  </si>
  <si>
    <t>0801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</si>
  <si>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</si>
  <si>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</si>
  <si>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</si>
  <si>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</si>
  <si>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</si>
  <si>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</si>
  <si>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</si>
  <si>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</si>
  <si>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</si>
  <si>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</si>
  <si>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</si>
  <si>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</si>
  <si>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</si>
  <si>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</si>
  <si>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</si>
  <si>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</si>
  <si>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</si>
  <si>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</si>
  <si>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</si>
  <si>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</si>
  <si>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</si>
  <si>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</si>
  <si>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</si>
  <si>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</si>
  <si>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</si>
  <si>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</si>
  <si>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</si>
  <si>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</si>
  <si>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</si>
  <si>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</si>
  <si>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 т.ч.перечислено в государственный бюджет РС(Я)("отрицательный трансферт")</t>
  </si>
  <si>
    <t>Всего расходов:</t>
  </si>
  <si>
    <t>в т.ч. ВСЕГО перечислено бюджетам поселений муниципального образования "Ленский район"</t>
  </si>
  <si>
    <t>Результат исполнения бюджета (дефицит "-", профицит "+")</t>
  </si>
  <si>
    <t>000 01 05 00 00 00 0000 000</t>
  </si>
  <si>
    <t>О. А. Пестерева</t>
  </si>
  <si>
    <t>0603</t>
  </si>
  <si>
    <t>000 1 06 01030 05 0000 110</t>
  </si>
  <si>
    <t>000 2 07 05000 05 0000 150</t>
  </si>
  <si>
    <t>000 2 18 60010 05 0000 150</t>
  </si>
  <si>
    <t>000 2 18 05010 05 0000 150</t>
  </si>
  <si>
    <t>000 2 19 00000 05 0000 150</t>
  </si>
  <si>
    <t>эконмипо ведению сайта уторговка. Экономия по курсовой подготовке депутатов перенесли на осень</t>
  </si>
  <si>
    <t>Охрана объектов растительного и животного мира и среды их обитания</t>
  </si>
  <si>
    <t xml:space="preserve">Итого собственных  доходов </t>
  </si>
  <si>
    <t xml:space="preserve">000 1 01 02000 01 0000 110
</t>
  </si>
  <si>
    <t xml:space="preserve">Налог на доходы физических лиц
</t>
  </si>
  <si>
    <t xml:space="preserve">НАЛОГИ НА ТОВАРЫ (РАБОТЫ, УСЛУГИ), РЕАЛИЗУЕМЫЕ НА ТЕРРИТОРИИ РОССИЙСКОЙ ФЕДЕРАЦИИ
</t>
  </si>
  <si>
    <t xml:space="preserve">НАЛОГИ НА СОВОКУПНЫЙ ДОХОД
</t>
  </si>
  <si>
    <t xml:space="preserve">Налог, взимаемый в связи с применением упрощенной системы налогообложения
</t>
  </si>
  <si>
    <t xml:space="preserve">Единый налог на вмененный доход для отдельных видов деятельности
</t>
  </si>
  <si>
    <t xml:space="preserve">Единый сельскохозяйственный налог
</t>
  </si>
  <si>
    <t xml:space="preserve">Налог, взимаемый в связи с применением патентной системы налогообложения
</t>
  </si>
  <si>
    <t xml:space="preserve">Налог на имущество физических лиц, взимаемый по ставкам, применяемым к объектам налогообложения, расположенным в границах межселенных территорий
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</si>
  <si>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</si>
  <si>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</si>
  <si>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 xml:space="preserve">НАЛОГИ, СБОРЫ И РЕГУЛЯРНЫЕ ПЛАТЕЖИ ЗА ПОЛЬЗОВАНИЕ ПРИРОДНЫМИ РЕСУРСАМИ
</t>
  </si>
  <si>
    <t xml:space="preserve">Налог на добычу общераспространенных полезных ископаемых
</t>
  </si>
  <si>
    <t xml:space="preserve">ГОСУДАРСТВЕННАЯ ПОШЛИНА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</si>
  <si>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</si>
  <si>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ЗАДОЛЖЕННОСТЬ И ПЕРЕРАСЧЕТЫ ПО ОТМЕНЕННЫМ НАЛОГАМ, СБОРАМ И ИНЫМ ОБЯЗАТЕЛЬНЫМ ПЛАТЕЖАМ
</t>
  </si>
  <si>
    <t xml:space="preserve">000 1 09 00000 00 0000 000
</t>
  </si>
  <si>
    <t xml:space="preserve">ДОХОДЫ ОТ ИСПОЛЬЗОВАНИЯ ИМУЩЕСТВА, НАХОДЯЩЕГОСЯ В ГОСУДАРСТВЕННОЙ И МУНИЦИПАЛЬНОЙ СОБСТВЕННОСТИ
</t>
  </si>
  <si>
    <t xml:space="preserve">000 1 11 00000 00 0000 000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</si>
  <si>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</si>
  <si>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</si>
  <si>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</si>
  <si>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</si>
  <si>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Прочие доходы от компенсации затрат бюджетов муниципальных районов
</t>
  </si>
  <si>
    <t xml:space="preserve">000 1 13 02995 05 0000 130
</t>
  </si>
  <si>
    <t xml:space="preserve">ШТРАФЫ, САНКЦИИ, ВОЗМЕЩЕНИЕ УЩЕРБА
</t>
  </si>
  <si>
    <t>000 1 16 00000 00 0000 000</t>
  </si>
  <si>
    <t xml:space="preserve">БЕЗВОЗМЕЗДНЫЕ ПОСТУПЛЕНИЯ
</t>
  </si>
  <si>
    <t xml:space="preserve">Субсидии бюджетам бюджетной системы Российской Федерации (межбюджетные субсидии)
</t>
  </si>
  <si>
    <t>000 2 02 20000 00 0000 150</t>
  </si>
  <si>
    <t xml:space="preserve">Субвенции бюджетам бюджетной системы Российской Федерации
</t>
  </si>
  <si>
    <t>000 2 02 30000 00 0000 150</t>
  </si>
  <si>
    <t>000 2 02 40000 00 0000 150</t>
  </si>
  <si>
    <t xml:space="preserve">Прочие безвозмездные поступления в бюджеты муниципальных районов
</t>
  </si>
  <si>
    <t xml:space="preserve"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</si>
  <si>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Доходы бюджетов муниципальных районов от возврата бюджетными учреждениями остатков субсидий прошлых лет
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</si>
  <si>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</si>
  <si>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Источники внутреннего финансирования дефицита бюджета</t>
  </si>
  <si>
    <t>000 01 05 02 00 00 0000 510</t>
  </si>
  <si>
    <t>000 01 05 02 00 00 0000 610</t>
  </si>
  <si>
    <t>0907</t>
  </si>
  <si>
    <t>Санитарно-эпидемиологическое благополучие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</si>
  <si>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</si>
  <si>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</si>
  <si>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Налогы на прибыль, доходы</t>
  </si>
  <si>
    <t xml:space="preserve">                                                     Налоговые доходы</t>
  </si>
  <si>
    <t xml:space="preserve">                                                            Всего доходов: </t>
  </si>
  <si>
    <t xml:space="preserve">Уменьшение прочих остатков  денежных средств бюджетов муниципальных районов 
</t>
  </si>
  <si>
    <t xml:space="preserve">Увеличение прочих остатков денежных средств бюджетов муниципальных районов 
</t>
  </si>
  <si>
    <t>Изменение остатков средств  на счетах по учету средств бюджетов</t>
  </si>
  <si>
    <t>Государственная пошлина за выдачу разрешения на установку рекламной конструкции</t>
  </si>
  <si>
    <t>Дотации бюджетам бюджетной системы Российской Федерации</t>
  </si>
  <si>
    <t>000 2 02 10000 00 0000 150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</si>
  <si>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
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</si>
  <si>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</si>
  <si>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</si>
  <si>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</si>
  <si>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000 1 13 02065 05 0000 130
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</si>
  <si>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</si>
  <si>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</si>
  <si>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</si>
  <si>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</si>
  <si>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000 1 03 02231 01 0000 110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</si>
  <si>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</si>
  <si>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</si>
  <si>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</si>
  <si>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000 1 03 02241 01 0000 110
</t>
  </si>
  <si>
    <t xml:space="preserve">000 1 03 02251 01 0000 110
</t>
  </si>
  <si>
    <t xml:space="preserve">000 1 03 02261 01 0000 110
</t>
  </si>
  <si>
    <t xml:space="preserve">000 1 05 01000 00 0000 110
</t>
  </si>
  <si>
    <t>000 1 08 07150 01 0000 110</t>
  </si>
  <si>
    <t>000 1 11 05430 05 0000 120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</si>
  <si>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</si>
  <si>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</si>
  <si>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ДОХОДЫ ОТ ПРОДАЖИ МАТЕРИАЛЬНЫХ И НЕМАТЕРИАЛЬНЫХ АКТИВОВ</t>
  </si>
  <si>
    <t>000 1 14 00000 00 0000 000</t>
  </si>
  <si>
    <t xml:space="preserve">Функционирование высшего должностного лица субъекта Российской Федерации
и муниципального образования
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</si>
  <si>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</si>
  <si>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</si>
  <si>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</si>
  <si>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 xml:space="preserve">Молодежная политика </t>
  </si>
  <si>
    <t>Культура, кинематография</t>
  </si>
  <si>
    <t>Другие вопросы в области культуры, кинематографии</t>
  </si>
  <si>
    <t>Межбюджетные трансферты общего характера бюджетам бюджетной системы Российской Федерации</t>
  </si>
  <si>
    <t>№_________________________</t>
  </si>
  <si>
    <t>Проценты, полученные от предоставления бюджетных кредитов внутри страны за счет средств бюджетов муниципальных районов</t>
  </si>
  <si>
    <t>0705</t>
  </si>
  <si>
    <t>Профессиональная подготовка, переподготовка и повышение квалификации</t>
  </si>
  <si>
    <t>1103</t>
  </si>
  <si>
    <t>Спорт высших достижений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</si>
  <si>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</si>
  <si>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</si>
  <si>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000 1 12 01000 01 0000 120
</t>
  </si>
  <si>
    <t xml:space="preserve"> Плата за выбросы загрязняющих веществ в атмосферный воздух стационарными объектами</t>
  </si>
  <si>
    <t xml:space="preserve"> Плата за сбросы загрязняющих веществ в водные объекты</t>
  </si>
  <si>
    <t>Средства от поступлений прочих денежных взысканий (штрафов) за нарушение законодательства Российской Федерации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</si>
  <si>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</si>
  <si>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Муниципального района "Ленский район"</t>
  </si>
  <si>
    <t>Годовой план на 2025 г.</t>
  </si>
  <si>
    <t>Источники финансирования дефицита бюджета муниципального района "Ленский район"</t>
  </si>
  <si>
    <t>от "     "_____________2025 г.</t>
  </si>
  <si>
    <t>в т.ч.перечислено бюджетам поселений муниципального района "Ленский район"</t>
  </si>
  <si>
    <t>в т.ч.перечислено бюджетам поселений муниципального района"Ленский район"</t>
  </si>
  <si>
    <t>ИТОГО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</si>
  <si>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</si>
  <si>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</si>
  <si>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Предоставление бюджетных кредитов юридическим лицам из бюджетов муниципальных районов в валюте Российской Федерации</t>
  </si>
  <si>
    <t>Бюджетные кредиты, предоставленные внутри страны в валюте Российской Федерации</t>
  </si>
  <si>
    <t>000 01 06 05 01 05 0000 540</t>
  </si>
  <si>
    <t>000 01 06 05 00 00 0000 000</t>
  </si>
  <si>
    <t>ПРОЧИЕ НЕНАЛОГОВЫЕ ДОХОДЫ</t>
  </si>
  <si>
    <t>000 1 17 00000 05 0000 180</t>
  </si>
  <si>
    <t>за полугодие 2025 года</t>
  </si>
  <si>
    <t>Исполнено на 01.07.2025 г.</t>
  </si>
  <si>
    <t>Кассовый план на 01.07.2025 г.</t>
  </si>
  <si>
    <t>0410</t>
  </si>
  <si>
    <t>Связь и информатика</t>
  </si>
  <si>
    <t>0604</t>
  </si>
  <si>
    <t>Прикладные научные исследования в области охраны окружающей среды</t>
  </si>
  <si>
    <t>000 1 11 03050 05 0000 120</t>
  </si>
  <si>
    <t>000 1 11 05013 05 0000 120</t>
  </si>
  <si>
    <t>000 1 11 05013 13 0000 120</t>
  </si>
  <si>
    <t xml:space="preserve">Плата за негативное воздействие на окружающую среду, в том числе:
</t>
  </si>
  <si>
    <t>000 1 12 01010 01 6000 120</t>
  </si>
  <si>
    <t>000 1 12 01030 01 6000 120</t>
  </si>
  <si>
    <t>000 1 12 01041 01 6000 120</t>
  </si>
  <si>
    <t>000 1 12 01042 01 6000 120</t>
  </si>
  <si>
    <t>000 1 12 01070 01 6000 120</t>
  </si>
  <si>
    <t xml:space="preserve">000 1 13 01995 05 0000 130
</t>
  </si>
  <si>
    <t>к  постановлению и.о.  главы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</si>
</sst>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9" x14ac:knownFonts="1"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7">
    <xf numFmtId="0" fontId="0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4" borderId="0"/>
    <xf numFmtId="0" fontId="18" fillId="0" borderId="0">
      <alignment horizontal="left" wrapText="1"/>
    </xf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4" borderId="8"/>
    <xf numFmtId="0" fontId="18" fillId="0" borderId="9">
      <alignment horizontal="center" vertical="center" wrapText="1"/>
    </xf>
    <xf numFmtId="0" fontId="18" fillId="4" borderId="10"/>
    <xf numFmtId="49" fontId="18" fillId="0" borderId="9">
      <alignment horizontal="center" vertical="top" shrinkToFit="1"/>
    </xf>
    <xf numFmtId="0" fontId="18" fillId="4" borderId="11"/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49" fontId="20" fillId="0" borderId="9">
      <alignment horizontal="lef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0" fontId="18" fillId="0" borderId="0"/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0" fontId="18" fillId="0" borderId="9">
      <alignment horizontal="center" vertical="top" wrapText="1"/>
    </xf>
    <xf numFmtId="0" fontId="18" fillId="4" borderId="11"/>
    <xf numFmtId="0" fontId="18" fillId="4" borderId="11"/>
    <xf numFmtId="0" fontId="18" fillId="4" borderId="11"/>
    <xf numFmtId="0" fontId="18" fillId="4" borderId="11"/>
    <xf numFmtId="0" fontId="18" fillId="4" borderId="11"/>
    <xf numFmtId="0" fontId="18" fillId="4" borderId="11"/>
    <xf numFmtId="0" fontId="18" fillId="0" borderId="9">
      <alignment horizontal="center" vertical="center" wrapTex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0" fontId="18" fillId="0" borderId="9">
      <alignment horizontal="center" vertical="center" wrapTex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9" fontId="20" fillId="0" borderId="9">
      <alignment horizontal="left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4" fontId="18" fillId="0" borderId="9">
      <alignment horizontal="right" vertical="top" shrinkToFi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20" fillId="5" borderId="9">
      <alignment horizontal="right" vertical="top" shrinkToFit="1"/>
    </xf>
    <xf numFmtId="0" fontId="18" fillId="4" borderId="8">
      <alignment horizontal="left"/>
    </xf>
    <xf numFmtId="0" fontId="18" fillId="4" borderId="8">
      <alignment horizontal="left"/>
    </xf>
    <xf numFmtId="0" fontId="18" fillId="4" borderId="8">
      <alignment horizontal="left"/>
    </xf>
    <xf numFmtId="0" fontId="18" fillId="4" borderId="8">
      <alignment horizontal="left"/>
    </xf>
    <xf numFmtId="0" fontId="18" fillId="4" borderId="8">
      <alignment horizontal="left"/>
    </xf>
    <xf numFmtId="0" fontId="18" fillId="4" borderId="8">
      <alignment horizontal="left"/>
    </xf>
    <xf numFmtId="0" fontId="18" fillId="0" borderId="0">
      <alignment horizontal="left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10" fontId="18" fillId="0" borderId="9">
      <alignment horizontal="center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10" fontId="20" fillId="5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0" fontId="19" fillId="0" borderId="0">
      <alignment horizontal="center" wrapText="1"/>
    </xf>
    <xf numFmtId="0" fontId="18" fillId="4" borderId="10">
      <alignment horizontal="left"/>
    </xf>
    <xf numFmtId="0" fontId="18" fillId="4" borderId="10">
      <alignment horizontal="left"/>
    </xf>
    <xf numFmtId="0" fontId="18" fillId="4" borderId="10">
      <alignment horizontal="left"/>
    </xf>
    <xf numFmtId="0" fontId="18" fillId="4" borderId="10">
      <alignment horizontal="left"/>
    </xf>
    <xf numFmtId="0" fontId="18" fillId="4" borderId="10">
      <alignment horizontal="left"/>
    </xf>
    <xf numFmtId="0" fontId="18" fillId="4" borderId="10">
      <alignment horizontal="left"/>
    </xf>
    <xf numFmtId="0" fontId="19" fillId="0" borderId="0">
      <alignment horizontal="center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0" borderId="9">
      <alignment horizontal="left" vertical="top" wrapText="1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4" fontId="20" fillId="6" borderId="9">
      <alignment horizontal="right" vertical="top" shrinkToFit="1"/>
    </xf>
    <xf numFmtId="10" fontId="20" fillId="6" borderId="9">
      <alignment horizontal="center" vertical="top" shrinkToFit="1"/>
    </xf>
    <xf numFmtId="4" fontId="20" fillId="6" borderId="9">
      <alignment horizontal="right" vertical="top" shrinkToFit="1"/>
    </xf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12" applyNumberFormat="0" applyAlignment="0" applyProtection="0"/>
    <xf numFmtId="0" fontId="22" fillId="14" borderId="13" applyNumberFormat="0" applyAlignment="0" applyProtection="0"/>
    <xf numFmtId="0" fontId="23" fillId="14" borderId="12" applyNumberFormat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5" borderId="18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0" fillId="0" borderId="0"/>
    <xf numFmtId="0" fontId="1" fillId="2" borderId="0"/>
    <xf numFmtId="0" fontId="1" fillId="0" borderId="0"/>
    <xf numFmtId="0" fontId="1" fillId="0" borderId="0"/>
    <xf numFmtId="0" fontId="31" fillId="17" borderId="0" applyNumberFormat="0" applyBorder="0" applyAlignment="0" applyProtection="0"/>
    <xf numFmtId="0" fontId="32" fillId="0" borderId="0" applyNumberFormat="0" applyFill="0" applyBorder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3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</cellStyleXfs>
  <cellXfs count="271">
    <xf numFmtId="0" fontId="0" fillId="0" borderId="0" xfId="0"/>
    <xf numFmtId="0" fontId="1" fillId="0" borderId="0" xfId="154"/>
    <xf numFmtId="0" fontId="1" fillId="0" borderId="0" xfId="154" applyAlignment="1">
      <alignment horizontal="right"/>
    </xf>
    <xf numFmtId="0" fontId="9" fillId="0" borderId="0" xfId="0" applyFont="1"/>
    <xf numFmtId="0" fontId="5" fillId="0" borderId="0" xfId="154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top"/>
    </xf>
    <xf numFmtId="0" fontId="2" fillId="0" borderId="0" xfId="154" applyFont="1" applyAlignment="1">
      <alignment vertical="top"/>
    </xf>
    <xf numFmtId="0" fontId="8" fillId="0" borderId="0" xfId="154" applyFont="1"/>
    <xf numFmtId="0" fontId="12" fillId="0" borderId="0" xfId="154" applyFont="1"/>
    <xf numFmtId="0" fontId="11" fillId="0" borderId="0" xfId="154" applyFont="1"/>
    <xf numFmtId="4" fontId="11" fillId="20" borderId="0" xfId="154" applyNumberFormat="1" applyFont="1" applyFill="1"/>
    <xf numFmtId="164" fontId="11" fillId="0" borderId="1" xfId="154" applyNumberFormat="1" applyFont="1" applyBorder="1" applyAlignment="1">
      <alignment horizontal="center" vertical="center"/>
    </xf>
    <xf numFmtId="0" fontId="11" fillId="0" borderId="0" xfId="0" applyFont="1"/>
    <xf numFmtId="4" fontId="11" fillId="20" borderId="0" xfId="0" applyNumberFormat="1" applyFont="1" applyFill="1"/>
    <xf numFmtId="0" fontId="11" fillId="20" borderId="0" xfId="0" applyFont="1" applyFill="1"/>
    <xf numFmtId="0" fontId="12" fillId="0" borderId="0" xfId="154" applyFont="1" applyBorder="1" applyAlignment="1">
      <alignment horizontal="center"/>
    </xf>
    <xf numFmtId="4" fontId="12" fillId="0" borderId="0" xfId="154" applyNumberFormat="1" applyFont="1" applyBorder="1" applyAlignment="1">
      <alignment horizontal="center"/>
    </xf>
    <xf numFmtId="4" fontId="12" fillId="20" borderId="0" xfId="154" applyNumberFormat="1" applyFont="1" applyFill="1" applyBorder="1" applyAlignment="1">
      <alignment horizontal="center"/>
    </xf>
    <xf numFmtId="164" fontId="11" fillId="0" borderId="0" xfId="154" applyNumberFormat="1" applyFont="1" applyBorder="1" applyAlignment="1">
      <alignment horizontal="right"/>
    </xf>
    <xf numFmtId="4" fontId="11" fillId="20" borderId="2" xfId="0" applyNumberFormat="1" applyFont="1" applyFill="1" applyBorder="1"/>
    <xf numFmtId="0" fontId="11" fillId="0" borderId="2" xfId="154" applyFont="1" applyBorder="1" applyAlignment="1">
      <alignment horizontal="justify" vertical="top" wrapText="1"/>
    </xf>
    <xf numFmtId="49" fontId="11" fillId="3" borderId="2" xfId="0" applyNumberFormat="1" applyFont="1" applyFill="1" applyBorder="1" applyAlignment="1">
      <alignment vertical="top" wrapText="1" shrinkToFit="1"/>
    </xf>
    <xf numFmtId="4" fontId="11" fillId="0" borderId="1" xfId="154" applyNumberFormat="1" applyFont="1" applyBorder="1" applyAlignment="1">
      <alignment horizontal="center" vertical="center" wrapText="1"/>
    </xf>
    <xf numFmtId="0" fontId="3" fillId="0" borderId="0" xfId="154" applyFont="1"/>
    <xf numFmtId="0" fontId="1" fillId="0" borderId="0" xfId="154" applyAlignment="1">
      <alignment vertical="top"/>
    </xf>
    <xf numFmtId="0" fontId="3" fillId="0" borderId="0" xfId="154" applyFont="1" applyAlignment="1">
      <alignment vertical="top"/>
    </xf>
    <xf numFmtId="0" fontId="5" fillId="0" borderId="0" xfId="154" applyFont="1" applyAlignment="1">
      <alignment vertical="top"/>
    </xf>
    <xf numFmtId="3" fontId="5" fillId="0" borderId="0" xfId="154" applyNumberFormat="1" applyFont="1" applyAlignment="1">
      <alignment vertical="top"/>
    </xf>
    <xf numFmtId="0" fontId="1" fillId="0" borderId="0" xfId="154" applyAlignment="1">
      <alignment horizontal="right" vertical="top"/>
    </xf>
    <xf numFmtId="0" fontId="0" fillId="0" borderId="0" xfId="0" applyAlignment="1">
      <alignment vertical="top"/>
    </xf>
    <xf numFmtId="4" fontId="12" fillId="20" borderId="2" xfId="154" applyNumberFormat="1" applyFont="1" applyFill="1" applyBorder="1" applyAlignment="1">
      <alignment horizontal="right" vertical="center"/>
    </xf>
    <xf numFmtId="165" fontId="12" fillId="20" borderId="2" xfId="154" applyNumberFormat="1" applyFont="1" applyFill="1" applyBorder="1" applyAlignment="1">
      <alignment horizontal="right" vertical="center"/>
    </xf>
    <xf numFmtId="4" fontId="12" fillId="0" borderId="2" xfId="154" applyNumberFormat="1" applyFont="1" applyFill="1" applyBorder="1" applyAlignment="1">
      <alignment horizontal="right" vertical="center"/>
    </xf>
    <xf numFmtId="165" fontId="12" fillId="0" borderId="2" xfId="154" applyNumberFormat="1" applyFont="1" applyBorder="1" applyAlignment="1">
      <alignment horizontal="right" vertical="center"/>
    </xf>
    <xf numFmtId="0" fontId="11" fillId="0" borderId="2" xfId="154" applyFont="1" applyBorder="1" applyAlignment="1">
      <alignment horizontal="left" vertical="top" wrapText="1"/>
    </xf>
    <xf numFmtId="4" fontId="11" fillId="20" borderId="2" xfId="154" applyNumberFormat="1" applyFont="1" applyFill="1" applyBorder="1" applyAlignment="1">
      <alignment horizontal="right" vertical="center"/>
    </xf>
    <xf numFmtId="165" fontId="11" fillId="20" borderId="2" xfId="154" applyNumberFormat="1" applyFont="1" applyFill="1" applyBorder="1" applyAlignment="1">
      <alignment horizontal="right" vertical="center"/>
    </xf>
    <xf numFmtId="4" fontId="11" fillId="0" borderId="2" xfId="154" applyNumberFormat="1" applyFont="1" applyFill="1" applyBorder="1" applyAlignment="1">
      <alignment horizontal="right" vertical="center"/>
    </xf>
    <xf numFmtId="165" fontId="11" fillId="0" borderId="2" xfId="154" applyNumberFormat="1" applyFont="1" applyBorder="1" applyAlignment="1">
      <alignment horizontal="right" vertical="center"/>
    </xf>
    <xf numFmtId="0" fontId="11" fillId="0" borderId="2" xfId="155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vertical="top"/>
    </xf>
    <xf numFmtId="0" fontId="11" fillId="2" borderId="2" xfId="0" applyFont="1" applyFill="1" applyBorder="1" applyAlignment="1">
      <alignment horizontal="left" vertical="top" wrapText="1"/>
    </xf>
    <xf numFmtId="4" fontId="11" fillId="20" borderId="2" xfId="0" applyNumberFormat="1" applyFont="1" applyFill="1" applyBorder="1" applyAlignment="1">
      <alignment horizontal="right" vertical="center"/>
    </xf>
    <xf numFmtId="0" fontId="11" fillId="0" borderId="2" xfId="154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left" vertical="top" wrapText="1" shrinkToFit="1"/>
    </xf>
    <xf numFmtId="4" fontId="13" fillId="20" borderId="2" xfId="154" applyNumberFormat="1" applyFont="1" applyFill="1" applyBorder="1" applyAlignment="1">
      <alignment horizontal="right" vertical="center"/>
    </xf>
    <xf numFmtId="4" fontId="13" fillId="0" borderId="2" xfId="154" applyNumberFormat="1" applyFont="1" applyFill="1" applyBorder="1" applyAlignment="1">
      <alignment horizontal="right" vertical="center"/>
    </xf>
    <xf numFmtId="4" fontId="12" fillId="21" borderId="2" xfId="154" applyNumberFormat="1" applyFont="1" applyFill="1" applyBorder="1" applyAlignment="1">
      <alignment horizontal="right" vertical="center"/>
    </xf>
    <xf numFmtId="165" fontId="12" fillId="21" borderId="2" xfId="154" applyNumberFormat="1" applyFont="1" applyFill="1" applyBorder="1" applyAlignment="1">
      <alignment horizontal="right" vertical="center"/>
    </xf>
    <xf numFmtId="49" fontId="12" fillId="0" borderId="2" xfId="154" applyNumberFormat="1" applyFont="1" applyBorder="1" applyAlignment="1">
      <alignment horizontal="left" vertical="top"/>
    </xf>
    <xf numFmtId="49" fontId="11" fillId="0" borderId="0" xfId="154" applyNumberFormat="1" applyFont="1" applyBorder="1" applyAlignment="1">
      <alignment horizontal="left"/>
    </xf>
    <xf numFmtId="4" fontId="12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Border="1" applyAlignment="1">
      <alignment horizontal="right" vertical="center"/>
    </xf>
    <xf numFmtId="164" fontId="12" fillId="0" borderId="0" xfId="154" applyNumberFormat="1" applyFont="1" applyBorder="1" applyAlignment="1">
      <alignment horizontal="right" vertical="center"/>
    </xf>
    <xf numFmtId="4" fontId="11" fillId="20" borderId="0" xfId="154" applyNumberFormat="1" applyFont="1" applyFill="1" applyAlignment="1">
      <alignment horizontal="right" vertical="center"/>
    </xf>
    <xf numFmtId="165" fontId="12" fillId="0" borderId="0" xfId="154" applyNumberFormat="1" applyFont="1" applyBorder="1" applyAlignment="1">
      <alignment horizontal="right" vertical="center"/>
    </xf>
    <xf numFmtId="4" fontId="12" fillId="20" borderId="5" xfId="154" applyNumberFormat="1" applyFont="1" applyFill="1" applyBorder="1" applyAlignment="1">
      <alignment horizontal="right" vertical="center" wrapText="1"/>
    </xf>
    <xf numFmtId="4" fontId="12" fillId="20" borderId="0" xfId="154" applyNumberFormat="1" applyFont="1" applyFill="1" applyBorder="1" applyAlignment="1">
      <alignment horizontal="right" vertical="center" wrapText="1"/>
    </xf>
    <xf numFmtId="4" fontId="11" fillId="0" borderId="0" xfId="154" applyNumberFormat="1" applyFont="1" applyBorder="1" applyAlignment="1">
      <alignment horizontal="right" vertical="center"/>
    </xf>
    <xf numFmtId="165" fontId="11" fillId="0" borderId="0" xfId="154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wrapText="1"/>
    </xf>
    <xf numFmtId="4" fontId="11" fillId="0" borderId="0" xfId="154" applyNumberFormat="1" applyFont="1" applyAlignment="1">
      <alignment horizontal="right" vertical="center"/>
    </xf>
    <xf numFmtId="164" fontId="11" fillId="0" borderId="0" xfId="154" applyNumberFormat="1" applyFont="1" applyAlignment="1">
      <alignment horizontal="right" vertical="center"/>
    </xf>
    <xf numFmtId="4" fontId="11" fillId="20" borderId="2" xfId="0" applyNumberFormat="1" applyFont="1" applyFill="1" applyBorder="1" applyAlignment="1">
      <alignment horizontal="right"/>
    </xf>
    <xf numFmtId="4" fontId="11" fillId="20" borderId="0" xfId="0" applyNumberFormat="1" applyFont="1" applyFill="1" applyBorder="1" applyAlignment="1">
      <alignment horizontal="right" vertical="center" shrinkToFit="1"/>
    </xf>
    <xf numFmtId="4" fontId="11" fillId="0" borderId="0" xfId="154" applyNumberFormat="1" applyFont="1" applyAlignment="1"/>
    <xf numFmtId="4" fontId="36" fillId="20" borderId="2" xfId="90" applyNumberFormat="1" applyFont="1" applyFill="1" applyBorder="1" applyAlignment="1" applyProtection="1">
      <alignment horizontal="right" shrinkToFit="1"/>
    </xf>
    <xf numFmtId="4" fontId="12" fillId="20" borderId="2" xfId="154" applyNumberFormat="1" applyFont="1" applyFill="1" applyBorder="1" applyAlignment="1">
      <alignment horizontal="right"/>
    </xf>
    <xf numFmtId="4" fontId="12" fillId="21" borderId="2" xfId="154" applyNumberFormat="1" applyFont="1" applyFill="1" applyBorder="1" applyAlignment="1">
      <alignment horizontal="right"/>
    </xf>
    <xf numFmtId="4" fontId="13" fillId="22" borderId="2" xfId="0" applyNumberFormat="1" applyFont="1" applyFill="1" applyBorder="1" applyAlignment="1">
      <alignment horizontal="right"/>
    </xf>
    <xf numFmtId="4" fontId="13" fillId="22" borderId="2" xfId="0" applyNumberFormat="1" applyFont="1" applyFill="1" applyBorder="1" applyAlignment="1"/>
    <xf numFmtId="4" fontId="13" fillId="22" borderId="2" xfId="154" applyNumberFormat="1" applyFont="1" applyFill="1" applyBorder="1" applyAlignment="1">
      <alignment horizontal="right" vertical="center"/>
    </xf>
    <xf numFmtId="165" fontId="13" fillId="22" borderId="2" xfId="154" applyNumberFormat="1" applyFont="1" applyFill="1" applyBorder="1" applyAlignment="1">
      <alignment horizontal="right" vertical="center"/>
    </xf>
    <xf numFmtId="4" fontId="11" fillId="22" borderId="2" xfId="0" applyNumberFormat="1" applyFont="1" applyFill="1" applyBorder="1"/>
    <xf numFmtId="4" fontId="13" fillId="22" borderId="2" xfId="154" applyNumberFormat="1" applyFont="1" applyFill="1" applyBorder="1" applyAlignment="1">
      <alignment horizontal="right"/>
    </xf>
    <xf numFmtId="0" fontId="11" fillId="0" borderId="2" xfId="154" applyFont="1" applyBorder="1" applyAlignment="1">
      <alignment horizontal="justify" wrapText="1"/>
    </xf>
    <xf numFmtId="4" fontId="37" fillId="22" borderId="9" xfId="97" applyNumberFormat="1" applyFont="1" applyFill="1" applyAlignment="1" applyProtection="1">
      <alignment horizontal="right" vertical="top" shrinkToFit="1"/>
    </xf>
    <xf numFmtId="165" fontId="11" fillId="22" borderId="2" xfId="154" applyNumberFormat="1" applyFont="1" applyFill="1" applyBorder="1" applyAlignment="1">
      <alignment horizontal="right" vertical="center"/>
    </xf>
    <xf numFmtId="4" fontId="11" fillId="20" borderId="0" xfId="154" applyNumberFormat="1" applyFont="1" applyFill="1" applyBorder="1" applyAlignment="1">
      <alignment horizontal="right" vertical="center"/>
    </xf>
    <xf numFmtId="4" fontId="11" fillId="20" borderId="0" xfId="154" applyNumberFormat="1" applyFont="1" applyFill="1" applyBorder="1" applyAlignment="1">
      <alignment horizontal="right" vertical="center" wrapText="1"/>
    </xf>
    <xf numFmtId="4" fontId="11" fillId="20" borderId="1" xfId="154" applyNumberFormat="1" applyFont="1" applyFill="1" applyBorder="1" applyAlignment="1">
      <alignment horizontal="center" vertical="center" wrapText="1"/>
    </xf>
    <xf numFmtId="4" fontId="11" fillId="20" borderId="2" xfId="154" applyNumberFormat="1" applyFont="1" applyFill="1" applyBorder="1" applyAlignment="1"/>
    <xf numFmtId="165" fontId="11" fillId="20" borderId="2" xfId="154" applyNumberFormat="1" applyFont="1" applyFill="1" applyBorder="1" applyAlignment="1"/>
    <xf numFmtId="4" fontId="11" fillId="0" borderId="2" xfId="154" applyNumberFormat="1" applyFont="1" applyFill="1" applyBorder="1" applyAlignment="1"/>
    <xf numFmtId="165" fontId="11" fillId="0" borderId="2" xfId="154" applyNumberFormat="1" applyFont="1" applyBorder="1" applyAlignment="1"/>
    <xf numFmtId="4" fontId="11" fillId="20" borderId="2" xfId="154" applyNumberFormat="1" applyFont="1" applyFill="1" applyBorder="1" applyAlignment="1">
      <alignment horizontal="right"/>
    </xf>
    <xf numFmtId="49" fontId="12" fillId="23" borderId="2" xfId="0" applyNumberFormat="1" applyFont="1" applyFill="1" applyBorder="1" applyAlignment="1">
      <alignment vertical="top" wrapText="1" shrinkToFit="1"/>
    </xf>
    <xf numFmtId="4" fontId="12" fillId="23" borderId="2" xfId="154" applyNumberFormat="1" applyFont="1" applyFill="1" applyBorder="1" applyAlignment="1">
      <alignment horizontal="right"/>
    </xf>
    <xf numFmtId="165" fontId="12" fillId="23" borderId="2" xfId="154" applyNumberFormat="1" applyFont="1" applyFill="1" applyBorder="1" applyAlignment="1">
      <alignment horizontal="right"/>
    </xf>
    <xf numFmtId="0" fontId="12" fillId="23" borderId="2" xfId="154" applyFont="1" applyFill="1" applyBorder="1" applyAlignment="1">
      <alignment vertical="top" wrapText="1"/>
    </xf>
    <xf numFmtId="4" fontId="12" fillId="23" borderId="2" xfId="0" applyNumberFormat="1" applyFont="1" applyFill="1" applyBorder="1" applyAlignment="1">
      <alignment horizontal="right"/>
    </xf>
    <xf numFmtId="4" fontId="12" fillId="23" borderId="2" xfId="154" applyNumberFormat="1" applyFont="1" applyFill="1" applyBorder="1" applyAlignment="1">
      <alignment horizontal="right" vertical="center"/>
    </xf>
    <xf numFmtId="165" fontId="12" fillId="23" borderId="2" xfId="154" applyNumberFormat="1" applyFont="1" applyFill="1" applyBorder="1" applyAlignment="1">
      <alignment horizontal="right" vertical="center"/>
    </xf>
    <xf numFmtId="0" fontId="12" fillId="23" borderId="2" xfId="154" applyFont="1" applyFill="1" applyBorder="1" applyAlignment="1">
      <alignment wrapText="1"/>
    </xf>
    <xf numFmtId="49" fontId="12" fillId="23" borderId="2" xfId="154" applyNumberFormat="1" applyFont="1" applyFill="1" applyBorder="1" applyAlignment="1">
      <alignment horizontal="center" vertical="center"/>
    </xf>
    <xf numFmtId="49" fontId="11" fillId="0" borderId="2" xfId="154" applyNumberFormat="1" applyFont="1" applyBorder="1" applyAlignment="1">
      <alignment horizontal="center" vertical="center"/>
    </xf>
    <xf numFmtId="0" fontId="12" fillId="0" borderId="2" xfId="154" applyFont="1" applyBorder="1" applyAlignment="1">
      <alignment horizontal="center" vertical="center"/>
    </xf>
    <xf numFmtId="0" fontId="11" fillId="0" borderId="0" xfId="154" applyFont="1" applyAlignment="1">
      <alignment horizontal="center" vertical="center"/>
    </xf>
    <xf numFmtId="0" fontId="12" fillId="0" borderId="0" xfId="154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 shrinkToFit="1"/>
    </xf>
    <xf numFmtId="49" fontId="11" fillId="0" borderId="2" xfId="155" applyNumberFormat="1" applyFont="1" applyBorder="1" applyAlignment="1">
      <alignment horizontal="center" vertical="center"/>
    </xf>
    <xf numFmtId="0" fontId="12" fillId="0" borderId="0" xfId="154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2" fillId="21" borderId="5" xfId="154" applyNumberFormat="1" applyFont="1" applyFill="1" applyBorder="1" applyAlignment="1">
      <alignment horizontal="right" vertical="center"/>
    </xf>
    <xf numFmtId="4" fontId="12" fillId="21" borderId="2" xfId="0" applyNumberFormat="1" applyFont="1" applyFill="1" applyBorder="1" applyAlignment="1">
      <alignment vertical="center"/>
    </xf>
    <xf numFmtId="165" fontId="12" fillId="21" borderId="2" xfId="0" applyNumberFormat="1" applyFont="1" applyFill="1" applyBorder="1" applyAlignment="1">
      <alignment vertical="center"/>
    </xf>
    <xf numFmtId="4" fontId="12" fillId="21" borderId="2" xfId="154" applyNumberFormat="1" applyFont="1" applyFill="1" applyBorder="1" applyAlignment="1">
      <alignment vertical="center"/>
    </xf>
    <xf numFmtId="165" fontId="12" fillId="21" borderId="2" xfId="154" applyNumberFormat="1" applyFont="1" applyFill="1" applyBorder="1" applyAlignment="1">
      <alignment vertical="center"/>
    </xf>
    <xf numFmtId="4" fontId="12" fillId="0" borderId="2" xfId="154" applyNumberFormat="1" applyFont="1" applyBorder="1" applyAlignment="1">
      <alignment horizontal="right" vertical="center"/>
    </xf>
    <xf numFmtId="165" fontId="11" fillId="20" borderId="2" xfId="0" applyNumberFormat="1" applyFont="1" applyFill="1" applyBorder="1" applyAlignment="1">
      <alignment horizontal="right" vertical="center"/>
    </xf>
    <xf numFmtId="4" fontId="11" fillId="0" borderId="2" xfId="154" applyNumberFormat="1" applyFont="1" applyBorder="1" applyAlignment="1">
      <alignment horizontal="right" vertical="center"/>
    </xf>
    <xf numFmtId="4" fontId="12" fillId="20" borderId="2" xfId="0" applyNumberFormat="1" applyFont="1" applyFill="1" applyBorder="1" applyAlignment="1">
      <alignment horizontal="right" vertical="center"/>
    </xf>
    <xf numFmtId="165" fontId="12" fillId="20" borderId="2" xfId="0" applyNumberFormat="1" applyFont="1" applyFill="1" applyBorder="1" applyAlignment="1">
      <alignment horizontal="right" vertical="center"/>
    </xf>
    <xf numFmtId="4" fontId="12" fillId="21" borderId="2" xfId="0" applyNumberFormat="1" applyFont="1" applyFill="1" applyBorder="1" applyAlignment="1">
      <alignment horizontal="right" vertical="center"/>
    </xf>
    <xf numFmtId="165" fontId="12" fillId="22" borderId="2" xfId="154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/>
    <xf numFmtId="4" fontId="11" fillId="20" borderId="2" xfId="0" applyNumberFormat="1" applyFont="1" applyFill="1" applyBorder="1" applyAlignment="1">
      <alignment vertical="center"/>
    </xf>
    <xf numFmtId="4" fontId="36" fillId="20" borderId="9" xfId="134" applyNumberFormat="1" applyFont="1" applyFill="1" applyAlignment="1" applyProtection="1">
      <alignment vertical="center" shrinkToFit="1"/>
    </xf>
    <xf numFmtId="4" fontId="11" fillId="0" borderId="2" xfId="0" applyNumberFormat="1" applyFont="1" applyBorder="1" applyAlignment="1">
      <alignment vertical="center"/>
    </xf>
    <xf numFmtId="4" fontId="11" fillId="20" borderId="2" xfId="154" applyNumberFormat="1" applyFont="1" applyFill="1" applyBorder="1" applyAlignment="1">
      <alignment vertical="center"/>
    </xf>
    <xf numFmtId="4" fontId="13" fillId="22" borderId="2" xfId="0" applyNumberFormat="1" applyFont="1" applyFill="1" applyBorder="1"/>
    <xf numFmtId="49" fontId="12" fillId="0" borderId="0" xfId="154" applyNumberFormat="1" applyFont="1" applyBorder="1" applyAlignment="1">
      <alignment horizontal="left" vertical="top"/>
    </xf>
    <xf numFmtId="4" fontId="12" fillId="20" borderId="0" xfId="154" applyNumberFormat="1" applyFont="1" applyFill="1" applyBorder="1" applyAlignment="1">
      <alignment horizontal="right"/>
    </xf>
    <xf numFmtId="165" fontId="12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Fill="1" applyBorder="1" applyAlignment="1">
      <alignment horizontal="right" vertical="center"/>
    </xf>
    <xf numFmtId="49" fontId="12" fillId="23" borderId="4" xfId="0" applyNumberFormat="1" applyFont="1" applyFill="1" applyBorder="1" applyAlignment="1">
      <alignment horizontal="left" vertical="top" wrapText="1" shrinkToFit="1"/>
    </xf>
    <xf numFmtId="49" fontId="12" fillId="23" borderId="2" xfId="0" applyNumberFormat="1" applyFont="1" applyFill="1" applyBorder="1" applyAlignment="1">
      <alignment horizontal="center" vertical="center" wrapText="1" shrinkToFit="1"/>
    </xf>
    <xf numFmtId="4" fontId="11" fillId="0" borderId="2" xfId="0" applyNumberFormat="1" applyFont="1" applyFill="1" applyBorder="1"/>
    <xf numFmtId="4" fontId="11" fillId="0" borderId="2" xfId="0" applyNumberFormat="1" applyFont="1" applyFill="1" applyBorder="1" applyAlignment="1">
      <alignment horizontal="right"/>
    </xf>
    <xf numFmtId="165" fontId="11" fillId="0" borderId="2" xfId="154" applyNumberFormat="1" applyFont="1" applyFill="1" applyBorder="1" applyAlignment="1">
      <alignment horizontal="right" vertical="center"/>
    </xf>
    <xf numFmtId="0" fontId="12" fillId="0" borderId="2" xfId="154" applyFont="1" applyBorder="1" applyAlignment="1">
      <alignment horizontal="left"/>
    </xf>
    <xf numFmtId="0" fontId="12" fillId="0" borderId="2" xfId="154" applyFont="1" applyFill="1" applyBorder="1" applyAlignment="1">
      <alignment horizontal="center" vertical="center"/>
    </xf>
    <xf numFmtId="0" fontId="11" fillId="0" borderId="2" xfId="154" applyFont="1" applyBorder="1" applyAlignment="1">
      <alignment horizontal="left" wrapText="1"/>
    </xf>
    <xf numFmtId="0" fontId="11" fillId="0" borderId="2" xfId="154" applyFont="1" applyFill="1" applyBorder="1" applyAlignment="1">
      <alignment horizontal="center" vertical="center" wrapText="1"/>
    </xf>
    <xf numFmtId="0" fontId="12" fillId="0" borderId="2" xfId="154" applyFont="1" applyBorder="1" applyAlignment="1">
      <alignment horizontal="left" vertical="top" wrapText="1"/>
    </xf>
    <xf numFmtId="0" fontId="11" fillId="0" borderId="2" xfId="152" applyFont="1" applyBorder="1" applyAlignment="1">
      <alignment horizontal="left" vertical="top" wrapText="1"/>
    </xf>
    <xf numFmtId="49" fontId="11" fillId="0" borderId="2" xfId="152" applyNumberFormat="1" applyFont="1" applyFill="1" applyBorder="1" applyAlignment="1">
      <alignment horizontal="center" vertical="center" wrapText="1"/>
    </xf>
    <xf numFmtId="0" fontId="12" fillId="0" borderId="2" xfId="154" applyFont="1" applyFill="1" applyBorder="1" applyAlignment="1">
      <alignment horizontal="center" vertical="top"/>
    </xf>
    <xf numFmtId="4" fontId="12" fillId="20" borderId="2" xfId="154" applyNumberFormat="1" applyFont="1" applyFill="1" applyBorder="1" applyAlignment="1">
      <alignment horizontal="right" vertical="top"/>
    </xf>
    <xf numFmtId="165" fontId="12" fillId="20" borderId="2" xfId="154" applyNumberFormat="1" applyFont="1" applyFill="1" applyBorder="1" applyAlignment="1">
      <alignment horizontal="right" vertical="top"/>
    </xf>
    <xf numFmtId="4" fontId="12" fillId="0" borderId="2" xfId="154" applyNumberFormat="1" applyFont="1" applyBorder="1" applyAlignment="1">
      <alignment horizontal="right" vertical="top"/>
    </xf>
    <xf numFmtId="165" fontId="12" fillId="0" borderId="2" xfId="154" applyNumberFormat="1" applyFont="1" applyBorder="1" applyAlignment="1">
      <alignment horizontal="right" vertical="top"/>
    </xf>
    <xf numFmtId="0" fontId="11" fillId="0" borderId="2" xfId="154" applyFont="1" applyFill="1" applyBorder="1" applyAlignment="1">
      <alignment horizontal="center" vertical="center"/>
    </xf>
    <xf numFmtId="0" fontId="12" fillId="0" borderId="2" xfId="154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 wrapText="1" shrinkToFi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154" applyFont="1" applyBorder="1" applyAlignment="1">
      <alignment horizontal="left" vertical="top" wrapText="1" shrinkToFit="1"/>
    </xf>
    <xf numFmtId="49" fontId="11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154" applyFont="1" applyBorder="1" applyAlignment="1">
      <alignment horizontal="center" vertical="center" wrapText="1"/>
    </xf>
    <xf numFmtId="0" fontId="11" fillId="0" borderId="2" xfId="154" applyFont="1" applyBorder="1" applyAlignment="1">
      <alignment horizontal="left" vertical="top" wrapText="1" shrinkToFit="1"/>
    </xf>
    <xf numFmtId="49" fontId="11" fillId="20" borderId="2" xfId="0" applyNumberFormat="1" applyFont="1" applyFill="1" applyBorder="1" applyAlignment="1">
      <alignment horizontal="center" vertical="top"/>
    </xf>
    <xf numFmtId="4" fontId="11" fillId="20" borderId="2" xfId="0" applyNumberFormat="1" applyFont="1" applyFill="1" applyBorder="1" applyAlignment="1">
      <alignment horizontal="right" vertical="top"/>
    </xf>
    <xf numFmtId="165" fontId="11" fillId="20" borderId="2" xfId="154" applyNumberFormat="1" applyFont="1" applyFill="1" applyBorder="1" applyAlignment="1">
      <alignment horizontal="right" vertical="top"/>
    </xf>
    <xf numFmtId="4" fontId="11" fillId="0" borderId="2" xfId="154" applyNumberFormat="1" applyFont="1" applyBorder="1" applyAlignment="1">
      <alignment horizontal="right" vertical="top"/>
    </xf>
    <xf numFmtId="165" fontId="11" fillId="0" borderId="2" xfId="154" applyNumberFormat="1" applyFont="1" applyBorder="1" applyAlignment="1">
      <alignment horizontal="right" vertical="top"/>
    </xf>
    <xf numFmtId="0" fontId="11" fillId="24" borderId="2" xfId="0" applyNumberFormat="1" applyFont="1" applyFill="1" applyBorder="1" applyAlignment="1">
      <alignment horizontal="left" vertical="top" wrapText="1" shrinkToFit="1"/>
    </xf>
    <xf numFmtId="49" fontId="11" fillId="24" borderId="2" xfId="0" applyNumberFormat="1" applyFont="1" applyFill="1" applyBorder="1" applyAlignment="1">
      <alignment horizontal="center" vertical="top"/>
    </xf>
    <xf numFmtId="4" fontId="36" fillId="0" borderId="9" xfId="134" applyNumberFormat="1" applyFont="1" applyFill="1" applyAlignment="1" applyProtection="1">
      <alignment horizontal="right" vertical="top" shrinkToFit="1"/>
    </xf>
    <xf numFmtId="4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horizontal="left" vertical="top" wrapText="1"/>
    </xf>
    <xf numFmtId="49" fontId="11" fillId="0" borderId="2" xfId="154" applyNumberFormat="1" applyFont="1" applyBorder="1" applyAlignment="1">
      <alignment horizontal="center" vertical="top"/>
    </xf>
    <xf numFmtId="0" fontId="12" fillId="0" borderId="2" xfId="154" applyFont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/>
    </xf>
    <xf numFmtId="4" fontId="12" fillId="0" borderId="2" xfId="0" applyNumberFormat="1" applyFont="1" applyFill="1" applyBorder="1" applyAlignment="1">
      <alignment horizontal="right" vertical="top"/>
    </xf>
    <xf numFmtId="165" fontId="12" fillId="20" borderId="2" xfId="0" applyNumberFormat="1" applyFont="1" applyFill="1" applyBorder="1" applyAlignment="1">
      <alignment horizontal="right" vertical="top"/>
    </xf>
    <xf numFmtId="0" fontId="12" fillId="0" borderId="2" xfId="154" applyFont="1" applyBorder="1" applyAlignment="1">
      <alignment horizontal="center" vertical="top"/>
    </xf>
    <xf numFmtId="49" fontId="12" fillId="3" borderId="2" xfId="0" applyNumberFormat="1" applyFont="1" applyFill="1" applyBorder="1" applyAlignment="1">
      <alignment horizontal="left" vertical="top" wrapText="1"/>
    </xf>
    <xf numFmtId="0" fontId="12" fillId="25" borderId="4" xfId="154" applyFont="1" applyFill="1" applyBorder="1" applyAlignment="1">
      <alignment vertical="top"/>
    </xf>
    <xf numFmtId="0" fontId="12" fillId="25" borderId="5" xfId="154" applyFont="1" applyFill="1" applyBorder="1" applyAlignment="1">
      <alignment vertical="top"/>
    </xf>
    <xf numFmtId="4" fontId="12" fillId="25" borderId="5" xfId="154" applyNumberFormat="1" applyFont="1" applyFill="1" applyBorder="1" applyAlignment="1">
      <alignment horizontal="right" vertical="top"/>
    </xf>
    <xf numFmtId="4" fontId="12" fillId="25" borderId="2" xfId="0" applyNumberFormat="1" applyFont="1" applyFill="1" applyBorder="1" applyAlignment="1">
      <alignment horizontal="right" vertical="top"/>
    </xf>
    <xf numFmtId="165" fontId="12" fillId="25" borderId="2" xfId="154" applyNumberFormat="1" applyFont="1" applyFill="1" applyBorder="1" applyAlignment="1">
      <alignment horizontal="right" vertical="top"/>
    </xf>
    <xf numFmtId="4" fontId="12" fillId="25" borderId="2" xfId="154" applyNumberFormat="1" applyFont="1" applyFill="1" applyBorder="1" applyAlignment="1">
      <alignment horizontal="right" vertical="top"/>
    </xf>
    <xf numFmtId="49" fontId="12" fillId="0" borderId="2" xfId="154" applyNumberFormat="1" applyFont="1" applyBorder="1" applyAlignment="1">
      <alignment horizontal="center" vertical="top"/>
    </xf>
    <xf numFmtId="49" fontId="11" fillId="20" borderId="2" xfId="0" applyNumberFormat="1" applyFont="1" applyFill="1" applyBorder="1" applyAlignment="1">
      <alignment vertical="top" wrapText="1"/>
    </xf>
    <xf numFmtId="165" fontId="11" fillId="20" borderId="2" xfId="0" applyNumberFormat="1" applyFont="1" applyFill="1" applyBorder="1" applyAlignment="1">
      <alignment horizontal="right" vertical="top"/>
    </xf>
    <xf numFmtId="0" fontId="11" fillId="0" borderId="2" xfId="154" applyFont="1" applyBorder="1" applyAlignment="1">
      <alignment horizontal="center" vertical="top"/>
    </xf>
    <xf numFmtId="49" fontId="11" fillId="3" borderId="2" xfId="0" applyNumberFormat="1" applyFont="1" applyFill="1" applyBorder="1" applyAlignment="1">
      <alignment horizontal="left" vertical="top" wrapText="1" shrinkToFit="1"/>
    </xf>
    <xf numFmtId="49" fontId="11" fillId="24" borderId="2" xfId="0" applyNumberFormat="1" applyFont="1" applyFill="1" applyBorder="1" applyAlignment="1">
      <alignment horizontal="left" vertical="top" wrapText="1" shrinkToFit="1"/>
    </xf>
    <xf numFmtId="4" fontId="12" fillId="21" borderId="5" xfId="154" applyNumberFormat="1" applyFont="1" applyFill="1" applyBorder="1" applyAlignment="1">
      <alignment horizontal="right" vertical="top"/>
    </xf>
    <xf numFmtId="4" fontId="12" fillId="21" borderId="2" xfId="0" applyNumberFormat="1" applyFont="1" applyFill="1" applyBorder="1" applyAlignment="1">
      <alignment horizontal="right" vertical="top"/>
    </xf>
    <xf numFmtId="165" fontId="12" fillId="21" borderId="2" xfId="0" applyNumberFormat="1" applyFont="1" applyFill="1" applyBorder="1" applyAlignment="1">
      <alignment horizontal="right" vertical="top"/>
    </xf>
    <xf numFmtId="4" fontId="12" fillId="21" borderId="2" xfId="154" applyNumberFormat="1" applyFont="1" applyFill="1" applyBorder="1" applyAlignment="1">
      <alignment horizontal="right" vertical="top"/>
    </xf>
    <xf numFmtId="165" fontId="12" fillId="21" borderId="2" xfId="154" applyNumberFormat="1" applyFont="1" applyFill="1" applyBorder="1" applyAlignment="1">
      <alignment horizontal="right" vertical="top"/>
    </xf>
    <xf numFmtId="49" fontId="12" fillId="20" borderId="2" xfId="0" applyNumberFormat="1" applyFont="1" applyFill="1" applyBorder="1" applyAlignment="1">
      <alignment vertical="top" wrapText="1" shrinkToFit="1"/>
    </xf>
    <xf numFmtId="0" fontId="12" fillId="20" borderId="2" xfId="154" applyFont="1" applyFill="1" applyBorder="1" applyAlignment="1">
      <alignment horizontal="center" vertical="top"/>
    </xf>
    <xf numFmtId="0" fontId="11" fillId="0" borderId="2" xfId="154" applyFont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0" fontId="0" fillId="0" borderId="0" xfId="0"/>
    <xf numFmtId="4" fontId="11" fillId="0" borderId="2" xfId="0" applyNumberFormat="1" applyFont="1" applyFill="1" applyBorder="1" applyAlignment="1">
      <alignment vertical="top"/>
    </xf>
    <xf numFmtId="4" fontId="11" fillId="20" borderId="0" xfId="0" applyNumberFormat="1" applyFont="1" applyFill="1" applyBorder="1" applyAlignment="1">
      <alignment horizontal="right" vertical="top"/>
    </xf>
    <xf numFmtId="0" fontId="0" fillId="0" borderId="0" xfId="0"/>
    <xf numFmtId="4" fontId="36" fillId="20" borderId="9" xfId="134" applyNumberFormat="1" applyFont="1" applyFill="1" applyAlignment="1" applyProtection="1">
      <alignment horizontal="right" vertical="top" shrinkToFit="1"/>
    </xf>
    <xf numFmtId="49" fontId="11" fillId="0" borderId="2" xfId="154" applyNumberFormat="1" applyFont="1" applyBorder="1" applyAlignment="1">
      <alignment horizontal="center" wrapText="1"/>
    </xf>
    <xf numFmtId="4" fontId="11" fillId="23" borderId="2" xfId="154" applyNumberFormat="1" applyFont="1" applyFill="1" applyBorder="1" applyAlignment="1">
      <alignment horizontal="right" vertical="center"/>
    </xf>
    <xf numFmtId="165" fontId="11" fillId="23" borderId="2" xfId="154" applyNumberFormat="1" applyFont="1" applyFill="1" applyBorder="1" applyAlignment="1">
      <alignment horizontal="right" vertical="center"/>
    </xf>
    <xf numFmtId="0" fontId="0" fillId="0" borderId="0" xfId="0"/>
    <xf numFmtId="4" fontId="11" fillId="20" borderId="5" xfId="154" applyNumberFormat="1" applyFont="1" applyFill="1" applyBorder="1" applyAlignment="1">
      <alignment horizontal="right" vertical="center" wrapText="1"/>
    </xf>
    <xf numFmtId="3" fontId="2" fillId="0" borderId="0" xfId="154" applyNumberFormat="1" applyFont="1" applyAlignment="1">
      <alignment vertical="top"/>
    </xf>
    <xf numFmtId="0" fontId="2" fillId="0" borderId="0" xfId="154" applyFont="1"/>
    <xf numFmtId="0" fontId="12" fillId="0" borderId="2" xfId="154" applyFont="1" applyBorder="1" applyAlignment="1">
      <alignment horizontal="left" vertical="center"/>
    </xf>
    <xf numFmtId="4" fontId="12" fillId="20" borderId="22" xfId="154" applyNumberFormat="1" applyFont="1" applyFill="1" applyBorder="1" applyAlignment="1">
      <alignment horizontal="center" vertical="center" wrapText="1" shrinkToFit="1"/>
    </xf>
    <xf numFmtId="4" fontId="12" fillId="0" borderId="0" xfId="154" applyNumberFormat="1" applyFont="1" applyBorder="1" applyAlignment="1">
      <alignment horizontal="right" vertical="center" wrapText="1"/>
    </xf>
    <xf numFmtId="4" fontId="12" fillId="20" borderId="0" xfId="154" applyNumberFormat="1" applyFont="1" applyFill="1" applyBorder="1" applyAlignment="1">
      <alignment horizontal="right" vertical="center" wrapText="1" shrinkToFit="1"/>
    </xf>
    <xf numFmtId="0" fontId="9" fillId="0" borderId="0" xfId="0" applyFont="1" applyAlignment="1">
      <alignment vertical="top"/>
    </xf>
    <xf numFmtId="0" fontId="0" fillId="0" borderId="0" xfId="0"/>
    <xf numFmtId="49" fontId="11" fillId="0" borderId="4" xfId="0" applyNumberFormat="1" applyFont="1" applyFill="1" applyBorder="1" applyAlignment="1">
      <alignment horizontal="left" vertical="top" wrapText="1" shrinkToFit="1"/>
    </xf>
    <xf numFmtId="0" fontId="1" fillId="0" borderId="0" xfId="154" applyFont="1" applyFill="1" applyAlignment="1">
      <alignment vertical="top"/>
    </xf>
    <xf numFmtId="0" fontId="1" fillId="0" borderId="0" xfId="154" applyFont="1" applyFill="1"/>
    <xf numFmtId="0" fontId="0" fillId="0" borderId="0" xfId="0" applyFont="1" applyFill="1"/>
    <xf numFmtId="49" fontId="11" fillId="0" borderId="5" xfId="0" applyNumberFormat="1" applyFont="1" applyFill="1" applyBorder="1" applyAlignment="1">
      <alignment horizontal="center" vertical="top" wrapText="1" shrinkToFit="1"/>
    </xf>
    <xf numFmtId="0" fontId="12" fillId="0" borderId="2" xfId="154" applyFont="1" applyBorder="1" applyAlignment="1">
      <alignment horizontal="left" wrapText="1"/>
    </xf>
    <xf numFmtId="4" fontId="11" fillId="0" borderId="2" xfId="0" applyNumberFormat="1" applyFont="1" applyFill="1" applyBorder="1" applyAlignment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vertical="center"/>
    </xf>
    <xf numFmtId="4" fontId="36" fillId="0" borderId="9" xfId="134" applyNumberFormat="1" applyFont="1" applyFill="1" applyAlignment="1" applyProtection="1">
      <alignment vertical="center" shrinkToFit="1"/>
    </xf>
    <xf numFmtId="4" fontId="12" fillId="0" borderId="2" xfId="154" applyNumberFormat="1" applyFont="1" applyFill="1" applyBorder="1" applyAlignment="1">
      <alignment horizontal="right" vertical="top"/>
    </xf>
    <xf numFmtId="0" fontId="36" fillId="0" borderId="21" xfId="76" applyNumberFormat="1" applyFont="1" applyBorder="1" applyAlignment="1" applyProtection="1">
      <alignment horizontal="left" vertical="top" wrapText="1"/>
    </xf>
    <xf numFmtId="1" fontId="36" fillId="0" borderId="2" xfId="20" applyNumberFormat="1" applyFont="1" applyBorder="1" applyAlignment="1" applyProtection="1">
      <alignment horizontal="center" vertical="top" shrinkToFit="1"/>
    </xf>
    <xf numFmtId="4" fontId="11" fillId="20" borderId="5" xfId="0" applyNumberFormat="1" applyFont="1" applyFill="1" applyBorder="1" applyAlignment="1">
      <alignment vertical="center"/>
    </xf>
    <xf numFmtId="4" fontId="36" fillId="20" borderId="23" xfId="99" applyNumberFormat="1" applyFont="1" applyFill="1" applyBorder="1" applyAlignment="1" applyProtection="1">
      <alignment vertical="center" shrinkToFit="1"/>
    </xf>
    <xf numFmtId="49" fontId="11" fillId="2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vertical="top" wrapText="1"/>
    </xf>
    <xf numFmtId="49" fontId="12" fillId="20" borderId="5" xfId="0" applyNumberFormat="1" applyFont="1" applyFill="1" applyBorder="1" applyAlignment="1">
      <alignment horizontal="center" vertical="center"/>
    </xf>
    <xf numFmtId="4" fontId="12" fillId="20" borderId="5" xfId="0" applyNumberFormat="1" applyFont="1" applyFill="1" applyBorder="1" applyAlignment="1">
      <alignment vertical="center"/>
    </xf>
    <xf numFmtId="4" fontId="38" fillId="20" borderId="9" xfId="134" applyNumberFormat="1" applyFont="1" applyFill="1" applyAlignment="1" applyProtection="1">
      <alignment vertical="center" shrinkToFit="1"/>
    </xf>
    <xf numFmtId="4" fontId="12" fillId="0" borderId="5" xfId="0" applyNumberFormat="1" applyFont="1" applyBorder="1" applyAlignment="1">
      <alignment vertical="center"/>
    </xf>
    <xf numFmtId="0" fontId="12" fillId="21" borderId="4" xfId="154" applyFont="1" applyFill="1" applyBorder="1" applyAlignment="1"/>
    <xf numFmtId="0" fontId="12" fillId="21" borderId="5" xfId="154" applyFont="1" applyFill="1" applyBorder="1" applyAlignment="1"/>
    <xf numFmtId="49" fontId="13" fillId="22" borderId="4" xfId="0" applyNumberFormat="1" applyFont="1" applyFill="1" applyBorder="1" applyAlignment="1">
      <alignment horizontal="left" vertical="top" wrapText="1" shrinkToFit="1"/>
    </xf>
    <xf numFmtId="49" fontId="13" fillId="22" borderId="5" xfId="0" applyNumberFormat="1" applyFont="1" applyFill="1" applyBorder="1" applyAlignment="1">
      <alignment horizontal="left" vertical="top" wrapText="1" shrinkToFit="1"/>
    </xf>
    <xf numFmtId="49" fontId="12" fillId="0" borderId="0" xfId="154" applyNumberFormat="1" applyFont="1" applyBorder="1" applyAlignment="1">
      <alignment horizontal="center"/>
    </xf>
    <xf numFmtId="0" fontId="12" fillId="0" borderId="0" xfId="154" applyFont="1" applyAlignment="1">
      <alignment horizontal="center"/>
    </xf>
    <xf numFmtId="0" fontId="12" fillId="0" borderId="0" xfId="154" applyFont="1" applyBorder="1" applyAlignment="1">
      <alignment horizontal="center"/>
    </xf>
    <xf numFmtId="4" fontId="11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Alignment="1">
      <alignment horizontal="right" vertical="center"/>
    </xf>
    <xf numFmtId="0" fontId="11" fillId="0" borderId="2" xfId="154" applyFont="1" applyBorder="1" applyAlignment="1">
      <alignment horizontal="center" vertical="center"/>
    </xf>
    <xf numFmtId="4" fontId="11" fillId="20" borderId="6" xfId="154" applyNumberFormat="1" applyFont="1" applyFill="1" applyBorder="1" applyAlignment="1">
      <alignment horizontal="center" vertical="center" wrapText="1" shrinkToFit="1"/>
    </xf>
    <xf numFmtId="4" fontId="11" fillId="20" borderId="1" xfId="154" applyNumberFormat="1" applyFont="1" applyFill="1" applyBorder="1" applyAlignment="1">
      <alignment horizontal="center" vertical="center" wrapText="1" shrinkToFit="1"/>
    </xf>
    <xf numFmtId="4" fontId="11" fillId="20" borderId="6" xfId="154" applyNumberFormat="1" applyFont="1" applyFill="1" applyBorder="1" applyAlignment="1">
      <alignment horizontal="right" vertical="center" wrapText="1"/>
    </xf>
    <xf numFmtId="4" fontId="11" fillId="20" borderId="1" xfId="154" applyNumberFormat="1" applyFont="1" applyFill="1" applyBorder="1" applyAlignment="1">
      <alignment horizontal="right" vertical="center" wrapText="1"/>
    </xf>
    <xf numFmtId="4" fontId="11" fillId="20" borderId="0" xfId="154" applyNumberFormat="1" applyFont="1" applyFill="1" applyBorder="1" applyAlignment="1">
      <alignment horizontal="right" vertical="center" wrapText="1"/>
    </xf>
    <xf numFmtId="4" fontId="11" fillId="0" borderId="0" xfId="154" applyNumberFormat="1" applyFont="1" applyBorder="1" applyAlignment="1">
      <alignment horizontal="right" vertical="center" wrapText="1"/>
    </xf>
    <xf numFmtId="4" fontId="11" fillId="20" borderId="0" xfId="154" applyNumberFormat="1" applyFont="1" applyFill="1" applyBorder="1" applyAlignment="1">
      <alignment horizontal="right" vertical="center" wrapText="1" shrinkToFit="1"/>
    </xf>
    <xf numFmtId="0" fontId="12" fillId="0" borderId="2" xfId="154" applyFont="1" applyBorder="1" applyAlignment="1">
      <alignment horizontal="left" wrapText="1"/>
    </xf>
    <xf numFmtId="0" fontId="12" fillId="21" borderId="4" xfId="154" applyFont="1" applyFill="1" applyBorder="1" applyAlignment="1">
      <alignment horizontal="right"/>
    </xf>
    <xf numFmtId="0" fontId="12" fillId="21" borderId="5" xfId="154" applyFont="1" applyFill="1" applyBorder="1" applyAlignment="1">
      <alignment horizontal="right"/>
    </xf>
    <xf numFmtId="0" fontId="12" fillId="0" borderId="4" xfId="154" applyFont="1" applyBorder="1" applyAlignment="1">
      <alignment horizontal="center"/>
    </xf>
    <xf numFmtId="0" fontId="12" fillId="0" borderId="7" xfId="154" applyFont="1" applyBorder="1" applyAlignment="1">
      <alignment horizontal="center"/>
    </xf>
    <xf numFmtId="0" fontId="12" fillId="0" borderId="5" xfId="154" applyFont="1" applyBorder="1" applyAlignment="1">
      <alignment horizontal="center"/>
    </xf>
    <xf numFmtId="0" fontId="12" fillId="21" borderId="7" xfId="154" applyFont="1" applyFill="1" applyBorder="1" applyAlignment="1">
      <alignment horizontal="center" vertical="top"/>
    </xf>
    <xf numFmtId="0" fontId="12" fillId="21" borderId="4" xfId="154" applyFont="1" applyFill="1" applyBorder="1" applyAlignment="1">
      <alignment horizontal="center" vertical="top"/>
    </xf>
    <xf numFmtId="0" fontId="12" fillId="21" borderId="5" xfId="154" applyFont="1" applyFill="1" applyBorder="1" applyAlignment="1">
      <alignment horizontal="center" vertical="top"/>
    </xf>
    <xf numFmtId="0" fontId="11" fillId="0" borderId="6" xfId="154" applyFont="1" applyBorder="1" applyAlignment="1">
      <alignment horizontal="center" vertical="center"/>
    </xf>
    <xf numFmtId="0" fontId="11" fillId="0" borderId="1" xfId="154" applyFont="1" applyBorder="1" applyAlignment="1">
      <alignment horizontal="center" vertical="center"/>
    </xf>
    <xf numFmtId="0" fontId="12" fillId="0" borderId="4" xfId="154" applyFont="1" applyBorder="1" applyAlignment="1"/>
    <xf numFmtId="0" fontId="12" fillId="0" borderId="7" xfId="154" applyFont="1" applyBorder="1" applyAlignment="1"/>
    <xf numFmtId="0" fontId="12" fillId="0" borderId="5" xfId="154" applyFont="1" applyBorder="1" applyAlignment="1"/>
    <xf numFmtId="4" fontId="11" fillId="0" borderId="4" xfId="154" applyNumberFormat="1" applyFont="1" applyBorder="1" applyAlignment="1">
      <alignment horizontal="center" vertical="center" wrapText="1"/>
    </xf>
    <xf numFmtId="4" fontId="11" fillId="0" borderId="5" xfId="154" applyNumberFormat="1" applyFont="1" applyBorder="1" applyAlignment="1">
      <alignment horizontal="center" vertical="center" wrapText="1"/>
    </xf>
    <xf numFmtId="4" fontId="11" fillId="0" borderId="0" xfId="154" applyNumberFormat="1" applyFont="1" applyAlignment="1">
      <alignment horizontal="left"/>
    </xf>
    <xf numFmtId="4" fontId="11" fillId="20" borderId="6" xfId="154" applyNumberFormat="1" applyFont="1" applyFill="1" applyBorder="1" applyAlignment="1">
      <alignment horizontal="center" vertical="center" wrapText="1"/>
    </xf>
    <xf numFmtId="4" fontId="11" fillId="20" borderId="1" xfId="154" applyNumberFormat="1" applyFont="1" applyFill="1" applyBorder="1" applyAlignment="1">
      <alignment horizontal="center" vertical="center" wrapText="1"/>
    </xf>
    <xf numFmtId="4" fontId="11" fillId="20" borderId="4" xfId="154" applyNumberFormat="1" applyFont="1" applyFill="1" applyBorder="1" applyAlignment="1">
      <alignment horizontal="center" vertical="center" wrapText="1"/>
    </xf>
    <xf numFmtId="4" fontId="11" fillId="20" borderId="5" xfId="154" applyNumberFormat="1" applyFont="1" applyFill="1" applyBorder="1" applyAlignment="1">
      <alignment horizontal="center" vertical="center" wrapText="1"/>
    </xf>
  </cellXfs>
  <cellStyles count="167">
    <cellStyle name="br" xfId="1"/>
    <cellStyle name="col" xfId="2"/>
    <cellStyle name="style0" xfId="3"/>
    <cellStyle name="style0 2" xfId="4"/>
    <cellStyle name="style0 3" xfId="5"/>
    <cellStyle name="style0 4" xfId="6"/>
    <cellStyle name="style0 5" xfId="7"/>
    <cellStyle name="style0 6" xfId="8"/>
    <cellStyle name="style0 7" xfId="9"/>
    <cellStyle name="td" xfId="10"/>
    <cellStyle name="td 2" xfId="11"/>
    <cellStyle name="td 3" xfId="12"/>
    <cellStyle name="td 4" xfId="13"/>
    <cellStyle name="td 5" xfId="14"/>
    <cellStyle name="td 6" xfId="15"/>
    <cellStyle name="td 7" xfId="16"/>
    <cellStyle name="tr" xfId="17"/>
    <cellStyle name="xl21" xfId="18"/>
    <cellStyle name="xl22" xfId="19"/>
    <cellStyle name="xl23" xfId="20"/>
    <cellStyle name="xl24" xfId="21"/>
    <cellStyle name="xl25" xfId="22"/>
    <cellStyle name="xl26" xfId="23"/>
    <cellStyle name="xl27" xfId="24"/>
    <cellStyle name="xl28" xfId="25"/>
    <cellStyle name="xl29" xfId="26"/>
    <cellStyle name="xl30" xfId="27"/>
    <cellStyle name="xl30 2" xfId="28"/>
    <cellStyle name="xl30 3" xfId="29"/>
    <cellStyle name="xl30 4" xfId="30"/>
    <cellStyle name="xl30 5" xfId="31"/>
    <cellStyle name="xl30 6" xfId="32"/>
    <cellStyle name="xl30 7" xfId="33"/>
    <cellStyle name="xl31" xfId="34"/>
    <cellStyle name="xl31 2" xfId="35"/>
    <cellStyle name="xl31 3" xfId="36"/>
    <cellStyle name="xl31 4" xfId="37"/>
    <cellStyle name="xl31 5" xfId="38"/>
    <cellStyle name="xl31 6" xfId="39"/>
    <cellStyle name="xl31 7" xfId="40"/>
    <cellStyle name="xl32" xfId="41"/>
    <cellStyle name="xl32 2" xfId="42"/>
    <cellStyle name="xl32 3" xfId="43"/>
    <cellStyle name="xl32 4" xfId="44"/>
    <cellStyle name="xl32 5" xfId="45"/>
    <cellStyle name="xl32 6" xfId="46"/>
    <cellStyle name="xl32 7" xfId="47"/>
    <cellStyle name="xl33" xfId="48"/>
    <cellStyle name="xl33 2" xfId="49"/>
    <cellStyle name="xl33 3" xfId="50"/>
    <cellStyle name="xl33 4" xfId="51"/>
    <cellStyle name="xl33 5" xfId="52"/>
    <cellStyle name="xl33 6" xfId="53"/>
    <cellStyle name="xl33 7" xfId="54"/>
    <cellStyle name="xl34" xfId="55"/>
    <cellStyle name="xl34 2" xfId="56"/>
    <cellStyle name="xl34 3" xfId="57"/>
    <cellStyle name="xl34 4" xfId="58"/>
    <cellStyle name="xl34 5" xfId="59"/>
    <cellStyle name="xl34 6" xfId="60"/>
    <cellStyle name="xl34 7" xfId="61"/>
    <cellStyle name="xl35" xfId="62"/>
    <cellStyle name="xl35 2" xfId="63"/>
    <cellStyle name="xl35 3" xfId="64"/>
    <cellStyle name="xl35 4" xfId="65"/>
    <cellStyle name="xl35 5" xfId="66"/>
    <cellStyle name="xl35 6" xfId="67"/>
    <cellStyle name="xl35 7" xfId="68"/>
    <cellStyle name="xl36" xfId="69"/>
    <cellStyle name="xl36 2" xfId="70"/>
    <cellStyle name="xl36 3" xfId="71"/>
    <cellStyle name="xl36 4" xfId="72"/>
    <cellStyle name="xl36 5" xfId="73"/>
    <cellStyle name="xl36 6" xfId="74"/>
    <cellStyle name="xl36 7" xfId="75"/>
    <cellStyle name="xl37" xfId="76"/>
    <cellStyle name="xl37 2" xfId="77"/>
    <cellStyle name="xl37 3" xfId="78"/>
    <cellStyle name="xl37 4" xfId="79"/>
    <cellStyle name="xl37 5" xfId="80"/>
    <cellStyle name="xl37 6" xfId="81"/>
    <cellStyle name="xl37 7" xfId="82"/>
    <cellStyle name="xl38" xfId="83"/>
    <cellStyle name="xl38 2" xfId="84"/>
    <cellStyle name="xl38 3" xfId="85"/>
    <cellStyle name="xl38 4" xfId="86"/>
    <cellStyle name="xl38 5" xfId="87"/>
    <cellStyle name="xl38 6" xfId="88"/>
    <cellStyle name="xl38 7" xfId="89"/>
    <cellStyle name="xl39" xfId="90"/>
    <cellStyle name="xl39 2" xfId="91"/>
    <cellStyle name="xl39 3" xfId="92"/>
    <cellStyle name="xl39 4" xfId="93"/>
    <cellStyle name="xl39 5" xfId="94"/>
    <cellStyle name="xl39 6" xfId="95"/>
    <cellStyle name="xl39 7" xfId="96"/>
    <cellStyle name="xl40" xfId="97"/>
    <cellStyle name="xl40 2" xfId="98"/>
    <cellStyle name="xl40 3" xfId="99"/>
    <cellStyle name="xl40 4" xfId="100"/>
    <cellStyle name="xl40 5" xfId="101"/>
    <cellStyle name="xl40 6" xfId="102"/>
    <cellStyle name="xl40 7" xfId="103"/>
    <cellStyle name="xl41" xfId="104"/>
    <cellStyle name="xl41 2" xfId="105"/>
    <cellStyle name="xl41 3" xfId="106"/>
    <cellStyle name="xl41 4" xfId="107"/>
    <cellStyle name="xl41 5" xfId="108"/>
    <cellStyle name="xl41 6" xfId="109"/>
    <cellStyle name="xl41 7" xfId="110"/>
    <cellStyle name="xl42" xfId="111"/>
    <cellStyle name="xl42 2" xfId="112"/>
    <cellStyle name="xl42 3" xfId="113"/>
    <cellStyle name="xl42 4" xfId="114"/>
    <cellStyle name="xl42 5" xfId="115"/>
    <cellStyle name="xl42 6" xfId="116"/>
    <cellStyle name="xl42 7" xfId="117"/>
    <cellStyle name="xl43" xfId="118"/>
    <cellStyle name="xl43 2" xfId="119"/>
    <cellStyle name="xl43 3" xfId="120"/>
    <cellStyle name="xl43 4" xfId="121"/>
    <cellStyle name="xl43 5" xfId="122"/>
    <cellStyle name="xl43 6" xfId="123"/>
    <cellStyle name="xl43 7" xfId="124"/>
    <cellStyle name="xl44" xfId="125"/>
    <cellStyle name="xl44 2" xfId="126"/>
    <cellStyle name="xl44 3" xfId="127"/>
    <cellStyle name="xl44 4" xfId="128"/>
    <cellStyle name="xl44 5" xfId="129"/>
    <cellStyle name="xl44 6" xfId="130"/>
    <cellStyle name="xl44 7" xfId="131"/>
    <cellStyle name="xl45" xfId="132"/>
    <cellStyle name="xl46" xfId="133"/>
    <cellStyle name="xl49" xfId="134"/>
    <cellStyle name="Акцент1" xfId="135" builtinId="29" customBuiltin="1"/>
    <cellStyle name="Акцент2" xfId="136" builtinId="33" customBuiltin="1"/>
    <cellStyle name="Акцент3" xfId="137" builtinId="37" customBuiltin="1"/>
    <cellStyle name="Акцент4" xfId="138" builtinId="41" customBuiltin="1"/>
    <cellStyle name="Акцент5" xfId="139" builtinId="45" customBuiltin="1"/>
    <cellStyle name="Акцент6" xfId="140" builtinId="49" customBuiltin="1"/>
    <cellStyle name="Ввод " xfId="141" builtinId="20" customBuiltin="1"/>
    <cellStyle name="Вывод" xfId="142" builtinId="21" customBuiltin="1"/>
    <cellStyle name="Вычисление" xfId="143" builtinId="22" customBuiltin="1"/>
    <cellStyle name="Заголовок 1" xfId="144" builtinId="16" customBuiltin="1"/>
    <cellStyle name="Заголовок 2" xfId="145" builtinId="17" customBuiltin="1"/>
    <cellStyle name="Заголовок 3" xfId="146" builtinId="18" customBuiltin="1"/>
    <cellStyle name="Заголовок 4" xfId="147" builtinId="19" customBuiltin="1"/>
    <cellStyle name="Итог" xfId="148" builtinId="25" customBuiltin="1"/>
    <cellStyle name="Контрольная ячейка" xfId="149" builtinId="23" customBuiltin="1"/>
    <cellStyle name="Название" xfId="150" builtinId="15" customBuiltin="1"/>
    <cellStyle name="Нейтральный" xfId="151" builtinId="28" customBuiltin="1"/>
    <cellStyle name="Обычный" xfId="0" builtinId="0"/>
    <cellStyle name="Обычный 10" xfId="152"/>
    <cellStyle name="Обычный 184" xfId="153"/>
    <cellStyle name="Обычный_Лист1" xfId="154"/>
    <cellStyle name="Обычный_Лист2" xfId="155"/>
    <cellStyle name="Плохой" xfId="156" builtinId="27" customBuiltin="1"/>
    <cellStyle name="Пояснение" xfId="157" builtinId="53" customBuiltin="1"/>
    <cellStyle name="Примечание 2" xfId="158"/>
    <cellStyle name="Примечание 3" xfId="159"/>
    <cellStyle name="Примечание 4" xfId="160"/>
    <cellStyle name="Примечание 5" xfId="161"/>
    <cellStyle name="Примечание 6" xfId="162"/>
    <cellStyle name="Примечание 7" xfId="163"/>
    <cellStyle name="Связанная ячейка" xfId="164" builtinId="24" customBuiltin="1"/>
    <cellStyle name="Текст предупреждения" xfId="165" builtinId="11" customBuiltin="1"/>
    <cellStyle name="Хороший" xfId="1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zoomScale="80" zoomScaleNormal="80" workbookViewId="0">
      <selection activeCell="A8" sqref="A8:I8"/>
    </sheetView>
  </sheetViews>
  <sheetFormatPr defaultRowHeight="15.75" x14ac:dyDescent="0.25"/>
  <cols>
    <col min="1" max="1" width="59" style="14" customWidth="1"/>
    <col min="2" max="2" width="31.85546875" style="105" customWidth="1"/>
    <col min="3" max="3" width="21.140625" style="15" customWidth="1"/>
    <col min="4" max="4" width="20" style="15" customWidth="1"/>
    <col min="5" max="5" width="21" style="16" customWidth="1"/>
    <col min="6" max="6" width="19.5703125" style="16" customWidth="1"/>
    <col min="7" max="7" width="18.85546875" style="16" customWidth="1"/>
    <col min="8" max="8" width="20.28515625" style="14" customWidth="1"/>
    <col min="9" max="9" width="17.5703125" style="14" customWidth="1"/>
    <col min="10" max="10" width="50.140625" style="31" hidden="1" customWidth="1"/>
    <col min="11" max="11" width="12" bestFit="1" customWidth="1"/>
  </cols>
  <sheetData>
    <row r="1" spans="1:14" x14ac:dyDescent="0.25">
      <c r="A1" s="11"/>
      <c r="B1" s="100"/>
      <c r="C1" s="12"/>
      <c r="D1" s="12"/>
      <c r="F1" s="68"/>
      <c r="G1" s="68" t="s">
        <v>23</v>
      </c>
      <c r="H1" s="68"/>
      <c r="I1" s="68"/>
      <c r="J1" s="26"/>
      <c r="K1" s="1"/>
      <c r="L1" s="1"/>
      <c r="M1" s="1"/>
      <c r="N1" s="1"/>
    </row>
    <row r="2" spans="1:14" x14ac:dyDescent="0.25">
      <c r="A2" s="11"/>
      <c r="B2" s="100"/>
      <c r="C2" s="12"/>
      <c r="D2" s="12"/>
      <c r="F2" s="68"/>
      <c r="G2" s="68" t="s">
        <v>249</v>
      </c>
      <c r="H2" s="68"/>
      <c r="I2" s="68"/>
      <c r="J2" s="26"/>
      <c r="K2" s="1"/>
      <c r="L2" s="1"/>
      <c r="M2" s="1"/>
      <c r="N2" s="1"/>
    </row>
    <row r="3" spans="1:14" x14ac:dyDescent="0.25">
      <c r="A3" s="11"/>
      <c r="B3" s="100"/>
      <c r="C3" s="12"/>
      <c r="D3" s="12"/>
      <c r="F3" s="68"/>
      <c r="G3" s="68" t="s">
        <v>220</v>
      </c>
      <c r="H3" s="68"/>
      <c r="I3" s="68"/>
      <c r="J3" s="26"/>
      <c r="K3" s="1"/>
      <c r="L3" s="1"/>
      <c r="M3" s="1"/>
      <c r="N3" s="1"/>
    </row>
    <row r="4" spans="1:14" ht="22.5" customHeight="1" x14ac:dyDescent="0.25">
      <c r="A4" s="11"/>
      <c r="B4" s="100"/>
      <c r="C4" s="12"/>
      <c r="D4" s="12"/>
      <c r="F4" s="68"/>
      <c r="G4" s="68" t="s">
        <v>204</v>
      </c>
      <c r="H4" s="68"/>
      <c r="I4" s="68"/>
      <c r="J4" s="26"/>
      <c r="K4" s="1"/>
      <c r="L4" s="1"/>
      <c r="M4" s="1"/>
      <c r="N4" s="1"/>
    </row>
    <row r="5" spans="1:14" x14ac:dyDescent="0.25">
      <c r="A5" s="11"/>
      <c r="B5" s="100"/>
      <c r="C5" s="12"/>
      <c r="D5" s="12"/>
      <c r="E5" s="266"/>
      <c r="F5" s="266"/>
      <c r="G5" s="266"/>
      <c r="H5" s="266"/>
      <c r="I5" s="266"/>
      <c r="J5" s="26"/>
      <c r="K5" s="1"/>
      <c r="L5" s="1"/>
      <c r="M5" s="1"/>
      <c r="N5" s="1"/>
    </row>
    <row r="6" spans="1:14" x14ac:dyDescent="0.25">
      <c r="A6" s="238" t="s">
        <v>18</v>
      </c>
      <c r="B6" s="238"/>
      <c r="C6" s="238"/>
      <c r="D6" s="238"/>
      <c r="E6" s="238"/>
      <c r="F6" s="238"/>
      <c r="G6" s="238"/>
      <c r="H6" s="238"/>
      <c r="I6" s="238"/>
      <c r="J6" s="26"/>
      <c r="K6" s="1"/>
      <c r="L6" s="1"/>
      <c r="M6" s="1"/>
      <c r="N6" s="1"/>
    </row>
    <row r="7" spans="1:14" x14ac:dyDescent="0.25">
      <c r="A7" s="238" t="s">
        <v>217</v>
      </c>
      <c r="B7" s="238"/>
      <c r="C7" s="238"/>
      <c r="D7" s="238"/>
      <c r="E7" s="238"/>
      <c r="F7" s="238"/>
      <c r="G7" s="238"/>
      <c r="H7" s="238"/>
      <c r="I7" s="238"/>
      <c r="J7" s="26"/>
      <c r="K7" s="1"/>
      <c r="L7" s="1"/>
      <c r="M7" s="1"/>
      <c r="N7" s="1"/>
    </row>
    <row r="8" spans="1:14" x14ac:dyDescent="0.25">
      <c r="A8" s="239" t="s">
        <v>232</v>
      </c>
      <c r="B8" s="239"/>
      <c r="C8" s="239"/>
      <c r="D8" s="239"/>
      <c r="E8" s="239"/>
      <c r="F8" s="239"/>
      <c r="G8" s="239"/>
      <c r="H8" s="239"/>
      <c r="I8" s="239"/>
      <c r="J8" s="26"/>
      <c r="K8" s="1"/>
      <c r="L8" s="1"/>
      <c r="M8" s="1"/>
      <c r="N8" s="1"/>
    </row>
    <row r="9" spans="1:14" x14ac:dyDescent="0.25">
      <c r="A9" s="17"/>
      <c r="B9" s="101"/>
      <c r="C9" s="19"/>
      <c r="D9" s="19"/>
      <c r="E9" s="19"/>
      <c r="F9" s="19"/>
      <c r="G9" s="19"/>
      <c r="H9" s="18"/>
      <c r="I9" s="20" t="s">
        <v>17</v>
      </c>
      <c r="J9" s="26"/>
      <c r="K9" s="1"/>
      <c r="L9" s="1"/>
      <c r="M9" s="1"/>
      <c r="N9" s="1"/>
    </row>
    <row r="10" spans="1:14" ht="74.25" customHeight="1" x14ac:dyDescent="0.2">
      <c r="A10" s="259" t="s">
        <v>6</v>
      </c>
      <c r="B10" s="259" t="s">
        <v>5</v>
      </c>
      <c r="C10" s="243" t="s">
        <v>218</v>
      </c>
      <c r="D10" s="243" t="s">
        <v>234</v>
      </c>
      <c r="E10" s="267" t="s">
        <v>233</v>
      </c>
      <c r="F10" s="269" t="s">
        <v>27</v>
      </c>
      <c r="G10" s="270"/>
      <c r="H10" s="264" t="s">
        <v>24</v>
      </c>
      <c r="I10" s="265"/>
      <c r="J10" s="26"/>
      <c r="K10" s="1"/>
      <c r="L10" s="1"/>
      <c r="M10" s="1"/>
      <c r="N10" s="1"/>
    </row>
    <row r="11" spans="1:14" ht="33" customHeight="1" x14ac:dyDescent="0.2">
      <c r="A11" s="260"/>
      <c r="B11" s="260"/>
      <c r="C11" s="244"/>
      <c r="D11" s="244"/>
      <c r="E11" s="268"/>
      <c r="F11" s="83" t="s">
        <v>25</v>
      </c>
      <c r="G11" s="83" t="s">
        <v>26</v>
      </c>
      <c r="H11" s="24" t="s">
        <v>25</v>
      </c>
      <c r="I11" s="13" t="s">
        <v>26</v>
      </c>
      <c r="J11" s="26"/>
      <c r="K11" s="1"/>
      <c r="L11" s="1"/>
      <c r="M11" s="1"/>
      <c r="N11" s="1"/>
    </row>
    <row r="12" spans="1:14" x14ac:dyDescent="0.25">
      <c r="A12" s="261" t="s">
        <v>0</v>
      </c>
      <c r="B12" s="262"/>
      <c r="C12" s="262"/>
      <c r="D12" s="262"/>
      <c r="E12" s="262"/>
      <c r="F12" s="262"/>
      <c r="G12" s="262"/>
      <c r="H12" s="262"/>
      <c r="I12" s="263"/>
      <c r="J12" s="26"/>
      <c r="K12" s="1"/>
      <c r="L12" s="1"/>
      <c r="M12" s="1"/>
      <c r="N12" s="1"/>
    </row>
    <row r="13" spans="1:14" x14ac:dyDescent="0.2">
      <c r="A13" s="257" t="s">
        <v>165</v>
      </c>
      <c r="B13" s="258"/>
      <c r="C13" s="106">
        <f>C14+C16+C21+C26+C30+C32+C35</f>
        <v>3463359103.6099997</v>
      </c>
      <c r="D13" s="106">
        <f>D14+D16+D21+D26+D30+D32+D35</f>
        <v>1637516453.6699998</v>
      </c>
      <c r="E13" s="106">
        <f>E14+E16+E21+E26+E30+E32+E35</f>
        <v>1485202927.8000004</v>
      </c>
      <c r="F13" s="107">
        <f>E13-D13</f>
        <v>-152313525.86999941</v>
      </c>
      <c r="G13" s="108">
        <f>E13/D13</f>
        <v>0.90698504095721633</v>
      </c>
      <c r="H13" s="109">
        <f>E13-C13</f>
        <v>-1978156175.8099992</v>
      </c>
      <c r="I13" s="110">
        <f t="shared" ref="I13:I29" si="0">E13/C13</f>
        <v>0.42883307314332875</v>
      </c>
      <c r="J13" s="26"/>
      <c r="K13" s="1"/>
      <c r="L13" s="1"/>
      <c r="M13" s="1"/>
      <c r="N13" s="1"/>
    </row>
    <row r="14" spans="1:14" s="6" customFormat="1" x14ac:dyDescent="0.25">
      <c r="A14" s="133" t="s">
        <v>164</v>
      </c>
      <c r="B14" s="134" t="s">
        <v>9</v>
      </c>
      <c r="C14" s="34">
        <f>C15</f>
        <v>3184900000</v>
      </c>
      <c r="D14" s="34">
        <f>D15</f>
        <v>1499900000</v>
      </c>
      <c r="E14" s="34">
        <f>E15</f>
        <v>1177509026.6500001</v>
      </c>
      <c r="F14" s="32">
        <f>F15</f>
        <v>-322390973.3499999</v>
      </c>
      <c r="G14" s="33">
        <f t="shared" ref="G14:G29" si="1">E14/D14</f>
        <v>0.78505835499033272</v>
      </c>
      <c r="H14" s="111">
        <f>E14-C14</f>
        <v>-2007390973.3499999</v>
      </c>
      <c r="I14" s="35">
        <f t="shared" si="0"/>
        <v>0.36971616900059662</v>
      </c>
      <c r="J14" s="27"/>
      <c r="K14" s="25"/>
      <c r="L14" s="25"/>
      <c r="M14" s="25"/>
      <c r="N14" s="25"/>
    </row>
    <row r="15" spans="1:14" s="5" customFormat="1" ht="31.5" x14ac:dyDescent="0.25">
      <c r="A15" s="135" t="s">
        <v>121</v>
      </c>
      <c r="B15" s="136" t="s">
        <v>120</v>
      </c>
      <c r="C15" s="218">
        <v>3184900000</v>
      </c>
      <c r="D15" s="218">
        <v>1499900000</v>
      </c>
      <c r="E15" s="218">
        <v>1177509026.6500001</v>
      </c>
      <c r="F15" s="45">
        <f>E15-D15</f>
        <v>-322390973.3499999</v>
      </c>
      <c r="G15" s="112">
        <f t="shared" si="1"/>
        <v>0.78505835499033272</v>
      </c>
      <c r="H15" s="113">
        <f>E15-C15</f>
        <v>-2007390973.3499999</v>
      </c>
      <c r="I15" s="40">
        <f t="shared" si="0"/>
        <v>0.36971616900059662</v>
      </c>
      <c r="J15" s="28"/>
      <c r="K15" s="4"/>
      <c r="L15" s="4"/>
      <c r="M15" s="4"/>
      <c r="N15" s="4"/>
    </row>
    <row r="16" spans="1:14" s="6" customFormat="1" ht="48.75" customHeight="1" x14ac:dyDescent="0.2">
      <c r="A16" s="137" t="s">
        <v>122</v>
      </c>
      <c r="B16" s="134" t="s">
        <v>28</v>
      </c>
      <c r="C16" s="219">
        <f>SUM(C17:C20)</f>
        <v>18643648.159999996</v>
      </c>
      <c r="D16" s="219">
        <f>SUM(D17:D20)</f>
        <v>9321824.0999999996</v>
      </c>
      <c r="E16" s="219">
        <f>SUM(E17:E20)</f>
        <v>8004555.1300000008</v>
      </c>
      <c r="F16" s="114">
        <f>SUM(F17:F20)</f>
        <v>-1317268.9700000002</v>
      </c>
      <c r="G16" s="115">
        <f t="shared" si="1"/>
        <v>0.85868978476004509</v>
      </c>
      <c r="H16" s="111">
        <f>SUM(H17:H20)</f>
        <v>-10639093.030000001</v>
      </c>
      <c r="I16" s="35">
        <f t="shared" si="0"/>
        <v>0.42934489330118331</v>
      </c>
      <c r="J16" s="27"/>
      <c r="K16" s="25"/>
      <c r="L16" s="25"/>
      <c r="M16" s="25"/>
      <c r="N16" s="25"/>
    </row>
    <row r="17" spans="1:14" s="5" customFormat="1" ht="169.5" customHeight="1" x14ac:dyDescent="0.2">
      <c r="A17" s="138" t="s">
        <v>181</v>
      </c>
      <c r="B17" s="139" t="s">
        <v>182</v>
      </c>
      <c r="C17" s="220">
        <v>9933028.3100000005</v>
      </c>
      <c r="D17" s="221">
        <v>4966514.16</v>
      </c>
      <c r="E17" s="220">
        <v>4026011.77</v>
      </c>
      <c r="F17" s="45">
        <f>E17-D17</f>
        <v>-940502.39000000013</v>
      </c>
      <c r="G17" s="112">
        <f t="shared" si="1"/>
        <v>0.81063128792126504</v>
      </c>
      <c r="H17" s="113">
        <f>E17-C17</f>
        <v>-5907016.540000001</v>
      </c>
      <c r="I17" s="40">
        <f t="shared" si="0"/>
        <v>0.40531564436868095</v>
      </c>
      <c r="J17" s="29"/>
      <c r="K17" s="4"/>
      <c r="L17" s="4"/>
      <c r="M17" s="4"/>
      <c r="N17" s="4"/>
    </row>
    <row r="18" spans="1:14" s="5" customFormat="1" ht="161.25" customHeight="1" x14ac:dyDescent="0.2">
      <c r="A18" s="138" t="s">
        <v>183</v>
      </c>
      <c r="B18" s="139" t="s">
        <v>186</v>
      </c>
      <c r="C18" s="119">
        <v>50987.34</v>
      </c>
      <c r="D18" s="120">
        <v>25493.7</v>
      </c>
      <c r="E18" s="121">
        <v>24790.71</v>
      </c>
      <c r="F18" s="45">
        <f>E18-D18</f>
        <v>-702.9900000000016</v>
      </c>
      <c r="G18" s="112">
        <f t="shared" si="1"/>
        <v>0.97242495204697621</v>
      </c>
      <c r="H18" s="113">
        <f>E18-C18</f>
        <v>-26196.629999999997</v>
      </c>
      <c r="I18" s="40">
        <f t="shared" si="0"/>
        <v>0.48621304818019534</v>
      </c>
      <c r="J18" s="29"/>
      <c r="K18" s="4"/>
      <c r="L18" s="4"/>
      <c r="M18" s="4"/>
      <c r="N18" s="4"/>
    </row>
    <row r="19" spans="1:14" s="5" customFormat="1" ht="132" customHeight="1" x14ac:dyDescent="0.2">
      <c r="A19" s="138" t="s">
        <v>184</v>
      </c>
      <c r="B19" s="139" t="s">
        <v>187</v>
      </c>
      <c r="C19" s="119">
        <v>10206247.359999999</v>
      </c>
      <c r="D19" s="120">
        <v>5103123.66</v>
      </c>
      <c r="E19" s="121">
        <v>4387282.25</v>
      </c>
      <c r="F19" s="45">
        <f>E19-D19</f>
        <v>-715841.41000000015</v>
      </c>
      <c r="G19" s="112">
        <f t="shared" si="1"/>
        <v>0.85972485526639186</v>
      </c>
      <c r="H19" s="113">
        <f>E19-C19</f>
        <v>-5818965.1099999994</v>
      </c>
      <c r="I19" s="40">
        <f t="shared" si="0"/>
        <v>0.42986242594849283</v>
      </c>
      <c r="J19" s="29"/>
      <c r="K19" s="4"/>
      <c r="L19" s="4"/>
      <c r="M19" s="4"/>
      <c r="N19" s="4"/>
    </row>
    <row r="20" spans="1:14" s="5" customFormat="1" ht="149.25" customHeight="1" x14ac:dyDescent="0.2">
      <c r="A20" s="138" t="s">
        <v>185</v>
      </c>
      <c r="B20" s="139" t="s">
        <v>188</v>
      </c>
      <c r="C20" s="220">
        <v>-1546614.85</v>
      </c>
      <c r="D20" s="221">
        <v>-773307.42</v>
      </c>
      <c r="E20" s="220">
        <v>-433529.59999999998</v>
      </c>
      <c r="F20" s="45">
        <f>E20-D20</f>
        <v>339777.82000000007</v>
      </c>
      <c r="G20" s="112">
        <f t="shared" si="1"/>
        <v>0.56061740620567169</v>
      </c>
      <c r="H20" s="113">
        <f>E20-C20</f>
        <v>1113085.25</v>
      </c>
      <c r="I20" s="40">
        <f t="shared" si="0"/>
        <v>0.28030870129043434</v>
      </c>
      <c r="J20" s="29"/>
      <c r="K20" s="4"/>
      <c r="L20" s="4"/>
      <c r="M20" s="4"/>
      <c r="N20" s="4"/>
    </row>
    <row r="21" spans="1:14" s="6" customFormat="1" ht="31.5" x14ac:dyDescent="0.2">
      <c r="A21" s="137" t="s">
        <v>123</v>
      </c>
      <c r="B21" s="140" t="s">
        <v>3</v>
      </c>
      <c r="C21" s="222">
        <f>SUM(C22:C25)</f>
        <v>180095455.44999999</v>
      </c>
      <c r="D21" s="222">
        <f>SUM(D22:D25)</f>
        <v>86612429.569999993</v>
      </c>
      <c r="E21" s="222">
        <f>SUM(E22:E25)</f>
        <v>236981825.11000001</v>
      </c>
      <c r="F21" s="141">
        <f>SUM(F22:F25)</f>
        <v>143390990.99000001</v>
      </c>
      <c r="G21" s="142">
        <f t="shared" si="1"/>
        <v>2.7361179715951942</v>
      </c>
      <c r="H21" s="143">
        <f>SUM(H22:H25)</f>
        <v>50059990.990000002</v>
      </c>
      <c r="I21" s="144">
        <f t="shared" si="0"/>
        <v>1.3158678797188941</v>
      </c>
      <c r="J21" s="29"/>
      <c r="K21" s="25"/>
      <c r="L21" s="25"/>
      <c r="M21" s="25"/>
      <c r="N21" s="25"/>
    </row>
    <row r="22" spans="1:14" s="5" customFormat="1" ht="31.5" customHeight="1" x14ac:dyDescent="0.2">
      <c r="A22" s="223" t="s">
        <v>124</v>
      </c>
      <c r="B22" s="224" t="s">
        <v>189</v>
      </c>
      <c r="C22" s="225">
        <v>174602929.56999999</v>
      </c>
      <c r="D22" s="119">
        <v>82702929.569999993</v>
      </c>
      <c r="E22" s="119">
        <v>224660816.03999999</v>
      </c>
      <c r="F22" s="45">
        <f t="shared" ref="F22:F29" si="2">E22-D22</f>
        <v>141957886.47</v>
      </c>
      <c r="G22" s="38">
        <f t="shared" si="1"/>
        <v>2.7164795395772097</v>
      </c>
      <c r="H22" s="113">
        <f t="shared" ref="H22:H29" si="3">E22-C22</f>
        <v>50057886.469999999</v>
      </c>
      <c r="I22" s="40">
        <f t="shared" si="0"/>
        <v>1.2866955703050291</v>
      </c>
      <c r="J22" s="29"/>
      <c r="K22" s="4"/>
      <c r="L22" s="4"/>
      <c r="M22" s="4"/>
      <c r="N22" s="4"/>
    </row>
    <row r="23" spans="1:14" s="5" customFormat="1" ht="47.25" x14ac:dyDescent="0.2">
      <c r="A23" s="223" t="s">
        <v>125</v>
      </c>
      <c r="B23" s="224" t="s">
        <v>11</v>
      </c>
      <c r="C23" s="226">
        <v>0</v>
      </c>
      <c r="D23" s="120">
        <v>0</v>
      </c>
      <c r="E23" s="119">
        <v>8793.02</v>
      </c>
      <c r="F23" s="45">
        <f t="shared" si="2"/>
        <v>8793.02</v>
      </c>
      <c r="G23" s="38"/>
      <c r="H23" s="113">
        <f t="shared" si="3"/>
        <v>8793.02</v>
      </c>
      <c r="I23" s="40"/>
      <c r="J23" s="29"/>
      <c r="K23" s="4"/>
      <c r="L23" s="4"/>
      <c r="M23" s="4"/>
      <c r="N23" s="4"/>
    </row>
    <row r="24" spans="1:14" s="5" customFormat="1" ht="31.5" x14ac:dyDescent="0.2">
      <c r="A24" s="223" t="s">
        <v>126</v>
      </c>
      <c r="B24" s="224" t="s">
        <v>7</v>
      </c>
      <c r="C24" s="225">
        <v>1440500</v>
      </c>
      <c r="D24" s="119">
        <v>9500</v>
      </c>
      <c r="E24" s="121">
        <v>1433811.5</v>
      </c>
      <c r="F24" s="45">
        <f t="shared" si="2"/>
        <v>1424311.5</v>
      </c>
      <c r="G24" s="38">
        <f>E24/D24</f>
        <v>150.92752631578946</v>
      </c>
      <c r="H24" s="113">
        <f t="shared" si="3"/>
        <v>-6688.5</v>
      </c>
      <c r="I24" s="40">
        <f t="shared" si="0"/>
        <v>0.99535682054842067</v>
      </c>
      <c r="J24" s="29"/>
      <c r="K24" s="4"/>
      <c r="L24" s="4"/>
      <c r="M24" s="4"/>
      <c r="N24" s="4"/>
    </row>
    <row r="25" spans="1:14" s="5" customFormat="1" ht="38.25" customHeight="1" x14ac:dyDescent="0.2">
      <c r="A25" s="223" t="s">
        <v>127</v>
      </c>
      <c r="B25" s="224" t="s">
        <v>19</v>
      </c>
      <c r="C25" s="225">
        <v>4052025.88</v>
      </c>
      <c r="D25" s="119">
        <v>3900000</v>
      </c>
      <c r="E25" s="121">
        <v>10878404.550000001</v>
      </c>
      <c r="F25" s="45"/>
      <c r="G25" s="38"/>
      <c r="H25" s="113"/>
      <c r="I25" s="40"/>
      <c r="J25" s="29"/>
      <c r="K25" s="4"/>
      <c r="L25" s="4"/>
      <c r="M25" s="4"/>
      <c r="N25" s="4"/>
    </row>
    <row r="26" spans="1:14" s="5" customFormat="1" x14ac:dyDescent="0.2">
      <c r="A26" s="146" t="s">
        <v>1</v>
      </c>
      <c r="B26" s="134" t="s">
        <v>2</v>
      </c>
      <c r="C26" s="34">
        <f>SUM(C27:C29)</f>
        <v>205000</v>
      </c>
      <c r="D26" s="34">
        <f>SUM(D27:D29)</f>
        <v>74700</v>
      </c>
      <c r="E26" s="34">
        <f>SUM(E27:E29)</f>
        <v>192035.43000000002</v>
      </c>
      <c r="F26" s="32">
        <f t="shared" si="2"/>
        <v>117335.43000000002</v>
      </c>
      <c r="G26" s="33">
        <f t="shared" si="1"/>
        <v>2.5707554216867474</v>
      </c>
      <c r="H26" s="111">
        <f t="shared" si="3"/>
        <v>-12964.569999999978</v>
      </c>
      <c r="I26" s="35">
        <f t="shared" si="0"/>
        <v>0.93675819512195135</v>
      </c>
      <c r="J26" s="29"/>
      <c r="K26" s="4"/>
      <c r="L26" s="4"/>
      <c r="M26" s="4"/>
      <c r="N26" s="4"/>
    </row>
    <row r="27" spans="1:14" s="5" customFormat="1" ht="63" customHeight="1" x14ac:dyDescent="0.2">
      <c r="A27" s="36" t="s">
        <v>128</v>
      </c>
      <c r="B27" s="145" t="s">
        <v>112</v>
      </c>
      <c r="C27" s="122">
        <v>0</v>
      </c>
      <c r="D27" s="122">
        <v>0</v>
      </c>
      <c r="E27" s="122">
        <v>406</v>
      </c>
      <c r="F27" s="37">
        <f t="shared" si="2"/>
        <v>406</v>
      </c>
      <c r="G27" s="38"/>
      <c r="H27" s="113">
        <f t="shared" si="3"/>
        <v>406</v>
      </c>
      <c r="I27" s="40"/>
      <c r="J27" s="29"/>
      <c r="K27" s="4"/>
      <c r="L27" s="4"/>
      <c r="M27" s="4"/>
      <c r="N27" s="4"/>
    </row>
    <row r="28" spans="1:14" s="5" customFormat="1" ht="63" x14ac:dyDescent="0.2">
      <c r="A28" s="44" t="s">
        <v>129</v>
      </c>
      <c r="B28" s="145" t="s">
        <v>29</v>
      </c>
      <c r="C28" s="119">
        <v>143000</v>
      </c>
      <c r="D28" s="119">
        <v>70000</v>
      </c>
      <c r="E28" s="119">
        <v>182758.2</v>
      </c>
      <c r="F28" s="37">
        <f>E28-D28</f>
        <v>112758.20000000001</v>
      </c>
      <c r="G28" s="38">
        <f>E28/D28</f>
        <v>2.6108314285714287</v>
      </c>
      <c r="H28" s="113">
        <f>E28-C28</f>
        <v>39758.200000000012</v>
      </c>
      <c r="I28" s="40">
        <f>E28/C28</f>
        <v>1.2780293706293706</v>
      </c>
      <c r="J28" s="29"/>
      <c r="K28" s="4"/>
      <c r="L28" s="4"/>
      <c r="M28" s="4"/>
      <c r="N28" s="4"/>
    </row>
    <row r="29" spans="1:14" s="5" customFormat="1" ht="63" x14ac:dyDescent="0.2">
      <c r="A29" s="147" t="s">
        <v>130</v>
      </c>
      <c r="B29" s="148" t="s">
        <v>33</v>
      </c>
      <c r="C29" s="220">
        <v>62000</v>
      </c>
      <c r="D29" s="220">
        <v>4700</v>
      </c>
      <c r="E29" s="220">
        <v>8871.23</v>
      </c>
      <c r="F29" s="39">
        <f t="shared" si="2"/>
        <v>4171.2299999999996</v>
      </c>
      <c r="G29" s="38">
        <f t="shared" si="1"/>
        <v>1.8874957446808509</v>
      </c>
      <c r="H29" s="113">
        <f t="shared" si="3"/>
        <v>-53128.770000000004</v>
      </c>
      <c r="I29" s="40">
        <f t="shared" si="0"/>
        <v>0.14308435483870968</v>
      </c>
      <c r="J29" s="29"/>
      <c r="K29" s="4"/>
      <c r="L29" s="4"/>
      <c r="M29" s="4"/>
      <c r="N29" s="4"/>
    </row>
    <row r="30" spans="1:14" s="3" customFormat="1" ht="39.75" customHeight="1" x14ac:dyDescent="0.2">
      <c r="A30" s="149" t="s">
        <v>131</v>
      </c>
      <c r="B30" s="134" t="s">
        <v>12</v>
      </c>
      <c r="C30" s="34">
        <f>SUM(C31:C31)</f>
        <v>72000000</v>
      </c>
      <c r="D30" s="34">
        <f>SUM(D31:D31)</f>
        <v>37850000</v>
      </c>
      <c r="E30" s="34">
        <f>SUM(E31:E31)</f>
        <v>50553608.060000002</v>
      </c>
      <c r="F30" s="34">
        <f>F31</f>
        <v>12703608.060000002</v>
      </c>
      <c r="G30" s="33">
        <f>E30/D30</f>
        <v>1.3356303318361955</v>
      </c>
      <c r="H30" s="111">
        <f>H31</f>
        <v>-21446391.939999998</v>
      </c>
      <c r="I30" s="35">
        <f>E30/C30</f>
        <v>0.70213344527777777</v>
      </c>
      <c r="J30" s="29"/>
      <c r="K30" s="9"/>
      <c r="L30" s="9"/>
      <c r="M30" s="9"/>
      <c r="N30" s="9"/>
    </row>
    <row r="31" spans="1:14" s="5" customFormat="1" ht="47.25" x14ac:dyDescent="0.2">
      <c r="A31" s="44" t="s">
        <v>132</v>
      </c>
      <c r="B31" s="145" t="s">
        <v>13</v>
      </c>
      <c r="C31" s="220">
        <v>72000000</v>
      </c>
      <c r="D31" s="221">
        <v>37850000</v>
      </c>
      <c r="E31" s="220">
        <v>50553608.060000002</v>
      </c>
      <c r="F31" s="218">
        <f>E31-D31</f>
        <v>12703608.060000002</v>
      </c>
      <c r="G31" s="38">
        <f>E31/D31</f>
        <v>1.3356303318361955</v>
      </c>
      <c r="H31" s="113">
        <f>E31-C31</f>
        <v>-21446391.939999998</v>
      </c>
      <c r="I31" s="40">
        <f>E31/C31</f>
        <v>0.70213344527777777</v>
      </c>
      <c r="J31" s="29"/>
      <c r="K31" s="4"/>
      <c r="L31" s="4"/>
      <c r="M31" s="4"/>
      <c r="N31" s="4"/>
    </row>
    <row r="32" spans="1:14" s="6" customFormat="1" ht="31.5" x14ac:dyDescent="0.2">
      <c r="A32" s="137" t="s">
        <v>133</v>
      </c>
      <c r="B32" s="134" t="s">
        <v>14</v>
      </c>
      <c r="C32" s="34">
        <f>SUM(C33:C34)</f>
        <v>7515000</v>
      </c>
      <c r="D32" s="34">
        <f>SUM(D33:D34)</f>
        <v>3757500</v>
      </c>
      <c r="E32" s="34">
        <f>SUM(E33:E34)</f>
        <v>11961877.42</v>
      </c>
      <c r="F32" s="34">
        <f>SUM(F33:F33)</f>
        <v>8201877.4199999999</v>
      </c>
      <c r="G32" s="33">
        <f>E32/D32</f>
        <v>3.1834670445775117</v>
      </c>
      <c r="H32" s="32">
        <f>SUM(H33:H33)</f>
        <v>4451877.42</v>
      </c>
      <c r="I32" s="35">
        <f>E32/C32</f>
        <v>1.5917335222887559</v>
      </c>
      <c r="J32" s="29"/>
      <c r="K32" s="25"/>
      <c r="L32" s="25"/>
      <c r="M32" s="25"/>
      <c r="N32" s="25"/>
    </row>
    <row r="33" spans="1:14" s="5" customFormat="1" ht="63" x14ac:dyDescent="0.2">
      <c r="A33" s="44" t="s">
        <v>134</v>
      </c>
      <c r="B33" s="145" t="s">
        <v>15</v>
      </c>
      <c r="C33" s="119">
        <v>7500000</v>
      </c>
      <c r="D33" s="120">
        <v>3750000</v>
      </c>
      <c r="E33" s="121">
        <v>11951877.42</v>
      </c>
      <c r="F33" s="45">
        <f>E33-D33</f>
        <v>8201877.4199999999</v>
      </c>
      <c r="G33" s="38">
        <f>E33/D33</f>
        <v>3.1871673120000001</v>
      </c>
      <c r="H33" s="113">
        <f>E33-C33</f>
        <v>4451877.42</v>
      </c>
      <c r="I33" s="40">
        <f>E33/C33</f>
        <v>1.5935836560000001</v>
      </c>
      <c r="J33" s="29"/>
      <c r="K33" s="4"/>
      <c r="L33" s="4"/>
      <c r="M33" s="4"/>
      <c r="N33" s="4"/>
    </row>
    <row r="34" spans="1:14" s="5" customFormat="1" ht="31.5" x14ac:dyDescent="0.2">
      <c r="A34" s="150" t="s">
        <v>170</v>
      </c>
      <c r="B34" s="227" t="s">
        <v>190</v>
      </c>
      <c r="C34" s="119">
        <v>15000</v>
      </c>
      <c r="D34" s="120">
        <v>7500</v>
      </c>
      <c r="E34" s="121">
        <v>10000</v>
      </c>
      <c r="F34" s="45">
        <f>E34-D34</f>
        <v>2500</v>
      </c>
      <c r="G34" s="38">
        <v>0</v>
      </c>
      <c r="H34" s="113">
        <f>E34-C34</f>
        <v>-5000</v>
      </c>
      <c r="I34" s="40">
        <f>E34/C34</f>
        <v>0.66666666666666663</v>
      </c>
      <c r="J34" s="29"/>
      <c r="K34" s="4"/>
      <c r="L34" s="4"/>
      <c r="M34" s="4"/>
      <c r="N34" s="4"/>
    </row>
    <row r="35" spans="1:14" s="5" customFormat="1" ht="63" hidden="1" customHeight="1" x14ac:dyDescent="0.2">
      <c r="A35" s="228" t="s">
        <v>135</v>
      </c>
      <c r="B35" s="229" t="s">
        <v>136</v>
      </c>
      <c r="C35" s="230">
        <v>0</v>
      </c>
      <c r="D35" s="231">
        <v>0</v>
      </c>
      <c r="E35" s="232">
        <v>0</v>
      </c>
      <c r="F35" s="45">
        <v>0</v>
      </c>
      <c r="G35" s="38">
        <v>0</v>
      </c>
      <c r="H35" s="113">
        <v>0</v>
      </c>
      <c r="I35" s="40">
        <v>0</v>
      </c>
      <c r="J35" s="29"/>
      <c r="K35" s="4"/>
      <c r="L35" s="4"/>
      <c r="M35" s="4"/>
      <c r="N35" s="4"/>
    </row>
    <row r="36" spans="1:14" s="5" customFormat="1" x14ac:dyDescent="0.25">
      <c r="A36" s="251" t="s">
        <v>8</v>
      </c>
      <c r="B36" s="252"/>
      <c r="C36" s="106">
        <f>C37+C47+C53+C57+C58+C59</f>
        <v>409713309.66999996</v>
      </c>
      <c r="D36" s="106">
        <f>D37+D47+D53+D57+D58+D59</f>
        <v>68577876.349999994</v>
      </c>
      <c r="E36" s="106">
        <f>E37+E47+E53+E57+E58+E59</f>
        <v>141458923.56999999</v>
      </c>
      <c r="F36" s="116">
        <f>E36-D36</f>
        <v>72881047.219999999</v>
      </c>
      <c r="G36" s="51">
        <f t="shared" ref="G36:G54" si="4">E36/D36</f>
        <v>2.0627486749230606</v>
      </c>
      <c r="H36" s="50">
        <f>E36-C36</f>
        <v>-268254386.09999996</v>
      </c>
      <c r="I36" s="51">
        <f t="shared" ref="I36:I44" si="5">E36/C36</f>
        <v>0.34526318826190161</v>
      </c>
      <c r="J36" s="29"/>
      <c r="K36" s="4"/>
      <c r="L36" s="4"/>
      <c r="M36" s="4"/>
      <c r="N36" s="4"/>
    </row>
    <row r="37" spans="1:14" s="5" customFormat="1" ht="63" x14ac:dyDescent="0.25">
      <c r="A37" s="217" t="s">
        <v>137</v>
      </c>
      <c r="B37" s="152" t="s">
        <v>138</v>
      </c>
      <c r="C37" s="34">
        <f>SUM(C38:C46)</f>
        <v>329014181.69999999</v>
      </c>
      <c r="D37" s="34">
        <f>SUM(D38:D46)</f>
        <v>27671340.359999999</v>
      </c>
      <c r="E37" s="34">
        <f>SUM(E38:E46)</f>
        <v>47700384.029999994</v>
      </c>
      <c r="F37" s="114">
        <f>E37-D37</f>
        <v>20029043.669999994</v>
      </c>
      <c r="G37" s="33">
        <f>E37/D37</f>
        <v>1.723819063674731</v>
      </c>
      <c r="H37" s="111">
        <f>E37-C37</f>
        <v>-281313797.67000002</v>
      </c>
      <c r="I37" s="35">
        <f>E37/C37</f>
        <v>0.14497972027690256</v>
      </c>
      <c r="J37" s="29"/>
      <c r="K37" s="4"/>
      <c r="L37" s="4"/>
      <c r="M37" s="4"/>
      <c r="N37" s="4"/>
    </row>
    <row r="38" spans="1:14" s="6" customFormat="1" ht="78.75" x14ac:dyDescent="0.2">
      <c r="A38" s="153" t="s">
        <v>139</v>
      </c>
      <c r="B38" s="154" t="s">
        <v>16</v>
      </c>
      <c r="C38" s="191">
        <v>277632733.94999999</v>
      </c>
      <c r="D38" s="191">
        <v>0</v>
      </c>
      <c r="E38" s="191">
        <v>0</v>
      </c>
      <c r="F38" s="155">
        <f t="shared" ref="F38:F60" si="6">E38-D38</f>
        <v>0</v>
      </c>
      <c r="G38" s="156">
        <v>0</v>
      </c>
      <c r="H38" s="157">
        <f t="shared" ref="H38:H60" si="7">E38-C38</f>
        <v>-277632733.94999999</v>
      </c>
      <c r="I38" s="158">
        <f t="shared" si="5"/>
        <v>0</v>
      </c>
      <c r="J38" s="29"/>
      <c r="K38" s="25"/>
      <c r="L38" s="25"/>
      <c r="M38" s="25"/>
      <c r="N38" s="25"/>
    </row>
    <row r="39" spans="1:14" s="6" customFormat="1" ht="47.25" x14ac:dyDescent="0.2">
      <c r="A39" s="153" t="s">
        <v>205</v>
      </c>
      <c r="B39" s="154" t="s">
        <v>239</v>
      </c>
      <c r="C39" s="155">
        <v>5732367.1299999999</v>
      </c>
      <c r="D39" s="196">
        <v>4846800</v>
      </c>
      <c r="E39" s="155">
        <v>120821.92</v>
      </c>
      <c r="F39" s="155">
        <f t="shared" si="6"/>
        <v>-4725978.08</v>
      </c>
      <c r="G39" s="156">
        <f t="shared" si="4"/>
        <v>2.4928183543781464E-2</v>
      </c>
      <c r="H39" s="157">
        <f t="shared" si="7"/>
        <v>-5611545.21</v>
      </c>
      <c r="I39" s="158">
        <f t="shared" si="5"/>
        <v>2.10771426986394E-2</v>
      </c>
      <c r="J39" s="29"/>
      <c r="K39" s="25"/>
      <c r="L39" s="25"/>
      <c r="M39" s="25"/>
      <c r="N39" s="25"/>
    </row>
    <row r="40" spans="1:14" s="5" customFormat="1" ht="126" x14ac:dyDescent="0.2">
      <c r="A40" s="159" t="s">
        <v>140</v>
      </c>
      <c r="B40" s="160" t="s">
        <v>240</v>
      </c>
      <c r="C40" s="155">
        <v>8869300</v>
      </c>
      <c r="D40" s="161">
        <v>4434649.9800000004</v>
      </c>
      <c r="E40" s="162">
        <v>3801150.93</v>
      </c>
      <c r="F40" s="155">
        <f t="shared" si="6"/>
        <v>-633499.05000000028</v>
      </c>
      <c r="G40" s="156">
        <f t="shared" si="4"/>
        <v>0.8571479027979565</v>
      </c>
      <c r="H40" s="157">
        <f t="shared" si="7"/>
        <v>-5068149.07</v>
      </c>
      <c r="I40" s="158">
        <f t="shared" si="5"/>
        <v>0.42857394946613603</v>
      </c>
      <c r="J40" s="29"/>
      <c r="K40" s="4"/>
      <c r="L40" s="4"/>
      <c r="M40" s="4"/>
      <c r="N40" s="4"/>
    </row>
    <row r="41" spans="1:14" s="7" customFormat="1" ht="136.5" customHeight="1" x14ac:dyDescent="0.2">
      <c r="A41" s="159" t="s">
        <v>141</v>
      </c>
      <c r="B41" s="160" t="s">
        <v>241</v>
      </c>
      <c r="C41" s="155">
        <v>21055600</v>
      </c>
      <c r="D41" s="161">
        <v>10527800.039999999</v>
      </c>
      <c r="E41" s="162">
        <v>32580940.52</v>
      </c>
      <c r="F41" s="155">
        <f t="shared" si="6"/>
        <v>22053140.48</v>
      </c>
      <c r="G41" s="156">
        <f t="shared" si="4"/>
        <v>3.0947529774701157</v>
      </c>
      <c r="H41" s="157">
        <f t="shared" si="7"/>
        <v>11525340.52</v>
      </c>
      <c r="I41" s="158">
        <f t="shared" si="5"/>
        <v>1.5473764946142594</v>
      </c>
      <c r="J41" s="29"/>
      <c r="K41" s="8"/>
      <c r="L41" s="8"/>
      <c r="M41" s="8"/>
      <c r="N41" s="8"/>
    </row>
    <row r="42" spans="1:14" s="7" customFormat="1" ht="119.25" customHeight="1" x14ac:dyDescent="0.2">
      <c r="A42" s="159" t="s">
        <v>30</v>
      </c>
      <c r="B42" s="160" t="s">
        <v>31</v>
      </c>
      <c r="C42" s="155">
        <v>5159180.62</v>
      </c>
      <c r="D42" s="161">
        <v>2579590.3199999998</v>
      </c>
      <c r="E42" s="162">
        <v>1535109.16</v>
      </c>
      <c r="F42" s="155">
        <f t="shared" si="6"/>
        <v>-1044481.1599999999</v>
      </c>
      <c r="G42" s="156">
        <f t="shared" si="4"/>
        <v>0.59509804642157282</v>
      </c>
      <c r="H42" s="157">
        <f t="shared" si="7"/>
        <v>-3624071.46</v>
      </c>
      <c r="I42" s="158">
        <f t="shared" si="5"/>
        <v>0.29754902436426034</v>
      </c>
      <c r="J42" s="29"/>
      <c r="K42" s="8"/>
      <c r="L42" s="8"/>
      <c r="M42" s="8"/>
      <c r="N42" s="8"/>
    </row>
    <row r="43" spans="1:14" s="7" customFormat="1" ht="99.75" customHeight="1" x14ac:dyDescent="0.2">
      <c r="A43" s="159" t="s">
        <v>162</v>
      </c>
      <c r="B43" s="160" t="s">
        <v>163</v>
      </c>
      <c r="C43" s="155">
        <v>190000</v>
      </c>
      <c r="D43" s="161">
        <v>94999.98</v>
      </c>
      <c r="E43" s="162">
        <v>133457.22</v>
      </c>
      <c r="F43" s="155">
        <f t="shared" si="6"/>
        <v>38457.240000000005</v>
      </c>
      <c r="G43" s="156">
        <f t="shared" si="4"/>
        <v>1.4048131378553974</v>
      </c>
      <c r="H43" s="157">
        <f t="shared" si="7"/>
        <v>-56542.78</v>
      </c>
      <c r="I43" s="158">
        <f t="shared" si="5"/>
        <v>0.70240642105263162</v>
      </c>
      <c r="J43" s="29"/>
      <c r="K43" s="8"/>
      <c r="L43" s="8"/>
      <c r="M43" s="8"/>
      <c r="N43" s="8"/>
    </row>
    <row r="44" spans="1:14" s="7" customFormat="1" ht="84" customHeight="1" x14ac:dyDescent="0.2">
      <c r="A44" s="163" t="s">
        <v>142</v>
      </c>
      <c r="B44" s="164" t="s">
        <v>32</v>
      </c>
      <c r="C44" s="155">
        <v>8000000</v>
      </c>
      <c r="D44" s="161">
        <v>4000000.02</v>
      </c>
      <c r="E44" s="162">
        <v>6983270.5199999996</v>
      </c>
      <c r="F44" s="155">
        <f t="shared" si="6"/>
        <v>2983270.4999999995</v>
      </c>
      <c r="G44" s="156">
        <f t="shared" si="4"/>
        <v>1.7458176212709118</v>
      </c>
      <c r="H44" s="157">
        <f t="shared" si="7"/>
        <v>-1016729.4800000004</v>
      </c>
      <c r="I44" s="158">
        <f t="shared" si="5"/>
        <v>0.87290881499999995</v>
      </c>
      <c r="J44" s="29"/>
      <c r="K44" s="8"/>
      <c r="L44" s="8"/>
      <c r="M44" s="8"/>
      <c r="N44" s="8"/>
    </row>
    <row r="45" spans="1:14" s="7" customFormat="1" ht="236.25" x14ac:dyDescent="0.2">
      <c r="A45" s="163" t="s">
        <v>173</v>
      </c>
      <c r="B45" s="164" t="s">
        <v>191</v>
      </c>
      <c r="C45" s="155">
        <v>0</v>
      </c>
      <c r="D45" s="155">
        <v>0</v>
      </c>
      <c r="E45" s="162">
        <v>1101094.6399999999</v>
      </c>
      <c r="F45" s="155">
        <f>E45-D45</f>
        <v>1101094.6399999999</v>
      </c>
      <c r="G45" s="156">
        <v>0</v>
      </c>
      <c r="H45" s="157">
        <f>E45-C45</f>
        <v>1101094.6399999999</v>
      </c>
      <c r="I45" s="158">
        <v>0</v>
      </c>
      <c r="J45" s="29"/>
      <c r="K45" s="8"/>
      <c r="L45" s="8"/>
      <c r="M45" s="8"/>
      <c r="N45" s="8"/>
    </row>
    <row r="46" spans="1:14" s="7" customFormat="1" ht="94.5" x14ac:dyDescent="0.2">
      <c r="A46" s="163" t="s">
        <v>179</v>
      </c>
      <c r="B46" s="164" t="s">
        <v>178</v>
      </c>
      <c r="C46" s="155">
        <v>2375000</v>
      </c>
      <c r="D46" s="155">
        <v>1187500.02</v>
      </c>
      <c r="E46" s="162">
        <v>1444539.12</v>
      </c>
      <c r="F46" s="155">
        <f>E46-D46</f>
        <v>257039.10000000009</v>
      </c>
      <c r="G46" s="156">
        <f>E46/D46</f>
        <v>1.2164539753018278</v>
      </c>
      <c r="H46" s="157">
        <f>E46-C46</f>
        <v>-930460.87999999989</v>
      </c>
      <c r="I46" s="158">
        <f>E46/C46</f>
        <v>0.60822699789473689</v>
      </c>
      <c r="J46" s="29"/>
      <c r="K46" s="8"/>
      <c r="L46" s="8"/>
      <c r="M46" s="8"/>
      <c r="N46" s="8"/>
    </row>
    <row r="47" spans="1:14" s="5" customFormat="1" ht="234.75" customHeight="1" x14ac:dyDescent="0.2">
      <c r="A47" s="151" t="s">
        <v>242</v>
      </c>
      <c r="B47" s="165" t="s">
        <v>212</v>
      </c>
      <c r="C47" s="167">
        <f>SUM(C48:C52)</f>
        <v>16260476</v>
      </c>
      <c r="D47" s="167">
        <f>SUM(D48:D52)</f>
        <v>7242600</v>
      </c>
      <c r="E47" s="167">
        <f>SUM(E48:E52)</f>
        <v>5954533.4500000002</v>
      </c>
      <c r="F47" s="166">
        <f t="shared" si="6"/>
        <v>-1288066.5499999998</v>
      </c>
      <c r="G47" s="168">
        <f t="shared" si="4"/>
        <v>0.82215412282881839</v>
      </c>
      <c r="H47" s="143">
        <f t="shared" si="7"/>
        <v>-10305942.550000001</v>
      </c>
      <c r="I47" s="144">
        <f>E47/C47</f>
        <v>0.36619674909885785</v>
      </c>
      <c r="J47" s="29"/>
      <c r="K47" s="4"/>
      <c r="L47" s="4"/>
      <c r="M47" s="4"/>
      <c r="N47" s="4"/>
    </row>
    <row r="48" spans="1:14" s="5" customFormat="1" ht="96" customHeight="1" x14ac:dyDescent="0.2">
      <c r="A48" s="223" t="s">
        <v>213</v>
      </c>
      <c r="B48" s="224" t="s">
        <v>243</v>
      </c>
      <c r="C48" s="155">
        <v>3203552</v>
      </c>
      <c r="D48" s="191">
        <v>1410000</v>
      </c>
      <c r="E48" s="155">
        <v>1311376.17</v>
      </c>
      <c r="F48" s="155">
        <f>E48-D48</f>
        <v>-98623.830000000075</v>
      </c>
      <c r="G48" s="156">
        <f t="shared" si="4"/>
        <v>0.93005402127659564</v>
      </c>
      <c r="H48" s="157">
        <f>E48-C48</f>
        <v>-1892175.83</v>
      </c>
      <c r="I48" s="158">
        <f t="shared" ref="I48:I52" si="8">E48/C48</f>
        <v>0.40935067387699653</v>
      </c>
      <c r="J48" s="29"/>
      <c r="K48" s="4"/>
      <c r="L48" s="4"/>
      <c r="M48" s="4"/>
      <c r="N48" s="4"/>
    </row>
    <row r="49" spans="1:14" s="5" customFormat="1" ht="33" customHeight="1" x14ac:dyDescent="0.2">
      <c r="A49" s="223" t="s">
        <v>214</v>
      </c>
      <c r="B49" s="224" t="s">
        <v>244</v>
      </c>
      <c r="C49" s="155">
        <v>6202</v>
      </c>
      <c r="D49" s="191">
        <v>2600</v>
      </c>
      <c r="E49" s="155">
        <v>12638.24</v>
      </c>
      <c r="F49" s="155">
        <f t="shared" ref="F49:F53" si="9">E49-D49</f>
        <v>10038.24</v>
      </c>
      <c r="G49" s="156">
        <f t="shared" si="4"/>
        <v>4.8608615384615383</v>
      </c>
      <c r="H49" s="157">
        <f t="shared" ref="H49:H53" si="10">E49-C49</f>
        <v>6436.24</v>
      </c>
      <c r="I49" s="158">
        <f t="shared" si="8"/>
        <v>2.0377684617865204</v>
      </c>
      <c r="J49" s="204"/>
      <c r="K49" s="205"/>
      <c r="L49" s="205"/>
      <c r="M49" s="205"/>
      <c r="N49" s="205"/>
    </row>
    <row r="50" spans="1:14" s="5" customFormat="1" ht="47.25" x14ac:dyDescent="0.2">
      <c r="A50" s="223" t="s">
        <v>215</v>
      </c>
      <c r="B50" s="224" t="s">
        <v>245</v>
      </c>
      <c r="C50" s="155">
        <v>8856945</v>
      </c>
      <c r="D50" s="191">
        <v>3950000</v>
      </c>
      <c r="E50" s="155">
        <v>4057144.3</v>
      </c>
      <c r="F50" s="155">
        <f t="shared" si="9"/>
        <v>107144.29999999981</v>
      </c>
      <c r="G50" s="156">
        <f t="shared" si="4"/>
        <v>1.0271251392405063</v>
      </c>
      <c r="H50" s="157">
        <f t="shared" si="10"/>
        <v>-4799800.7</v>
      </c>
      <c r="I50" s="158">
        <f t="shared" si="8"/>
        <v>0.45807491183472404</v>
      </c>
      <c r="J50" s="204"/>
      <c r="K50" s="205"/>
      <c r="L50" s="205"/>
      <c r="M50" s="205"/>
      <c r="N50" s="205"/>
    </row>
    <row r="51" spans="1:14" s="5" customFormat="1" ht="55.5" customHeight="1" x14ac:dyDescent="0.2">
      <c r="A51" s="223" t="s">
        <v>215</v>
      </c>
      <c r="B51" s="224" t="s">
        <v>246</v>
      </c>
      <c r="C51" s="155">
        <v>199544</v>
      </c>
      <c r="D51" s="191">
        <v>90000</v>
      </c>
      <c r="E51" s="155">
        <v>22298.9</v>
      </c>
      <c r="F51" s="155">
        <f t="shared" si="9"/>
        <v>-67701.100000000006</v>
      </c>
      <c r="G51" s="156">
        <v>0</v>
      </c>
      <c r="H51" s="157">
        <f t="shared" si="10"/>
        <v>-177245.1</v>
      </c>
      <c r="I51" s="158">
        <f t="shared" si="8"/>
        <v>0.11174928837750071</v>
      </c>
      <c r="J51" s="204"/>
      <c r="K51" s="205"/>
      <c r="L51" s="205"/>
      <c r="M51" s="205"/>
      <c r="N51" s="205"/>
    </row>
    <row r="52" spans="1:14" s="5" customFormat="1" ht="55.5" customHeight="1" x14ac:dyDescent="0.2">
      <c r="A52" s="223" t="s">
        <v>216</v>
      </c>
      <c r="B52" s="224" t="s">
        <v>247</v>
      </c>
      <c r="C52" s="155">
        <v>3994233</v>
      </c>
      <c r="D52" s="191">
        <v>1790000</v>
      </c>
      <c r="E52" s="155">
        <v>551075.83999999997</v>
      </c>
      <c r="F52" s="155">
        <f t="shared" si="9"/>
        <v>-1238924.1600000001</v>
      </c>
      <c r="G52" s="156">
        <f t="shared" si="4"/>
        <v>0.3078635977653631</v>
      </c>
      <c r="H52" s="157">
        <f t="shared" si="10"/>
        <v>-3443157.16</v>
      </c>
      <c r="I52" s="158">
        <f t="shared" si="8"/>
        <v>0.1379678751840466</v>
      </c>
      <c r="J52" s="204"/>
      <c r="K52" s="205"/>
      <c r="L52" s="205"/>
      <c r="M52" s="205"/>
      <c r="N52" s="205"/>
    </row>
    <row r="53" spans="1:14" s="5" customFormat="1" ht="48" customHeight="1" x14ac:dyDescent="0.2">
      <c r="A53" s="188" t="s">
        <v>192</v>
      </c>
      <c r="B53" s="189" t="s">
        <v>180</v>
      </c>
      <c r="C53" s="167">
        <f>SUM(C54:C56)</f>
        <v>59173513.469999999</v>
      </c>
      <c r="D53" s="167">
        <f t="shared" ref="D53:E53" si="11">SUM(D54:D56)</f>
        <v>30631297.509999998</v>
      </c>
      <c r="E53" s="167">
        <f t="shared" si="11"/>
        <v>40581499.109999999</v>
      </c>
      <c r="F53" s="167">
        <f t="shared" si="9"/>
        <v>9950201.6000000015</v>
      </c>
      <c r="G53" s="168">
        <f>E53/D53</f>
        <v>1.3248377446874924</v>
      </c>
      <c r="H53" s="143">
        <f t="shared" si="10"/>
        <v>-18592014.359999999</v>
      </c>
      <c r="I53" s="144">
        <f>E53/C53</f>
        <v>0.68580513020532663</v>
      </c>
      <c r="J53" s="204"/>
      <c r="K53" s="205"/>
      <c r="L53" s="205"/>
      <c r="M53" s="205"/>
      <c r="N53" s="205"/>
    </row>
    <row r="54" spans="1:14" s="5" customFormat="1" ht="48" customHeight="1" x14ac:dyDescent="0.2">
      <c r="A54" s="182" t="s">
        <v>193</v>
      </c>
      <c r="B54" s="190" t="s">
        <v>248</v>
      </c>
      <c r="C54" s="191">
        <v>58752406</v>
      </c>
      <c r="D54" s="161">
        <v>30210190.039999999</v>
      </c>
      <c r="E54" s="191">
        <v>34762102.479999997</v>
      </c>
      <c r="F54" s="191">
        <f t="shared" si="6"/>
        <v>4551912.4399999976</v>
      </c>
      <c r="G54" s="179">
        <f t="shared" si="4"/>
        <v>1.1506747370332</v>
      </c>
      <c r="H54" s="157">
        <f t="shared" si="7"/>
        <v>-23990303.520000003</v>
      </c>
      <c r="I54" s="158">
        <f>E54/C54</f>
        <v>0.59167113054059428</v>
      </c>
      <c r="J54" s="204"/>
      <c r="K54" s="205"/>
      <c r="L54" s="205"/>
      <c r="M54" s="205"/>
      <c r="N54" s="205"/>
    </row>
    <row r="55" spans="1:14" s="5" customFormat="1" ht="33" customHeight="1" x14ac:dyDescent="0.2">
      <c r="A55" s="182" t="s">
        <v>176</v>
      </c>
      <c r="B55" s="190" t="s">
        <v>177</v>
      </c>
      <c r="C55" s="155">
        <v>0</v>
      </c>
      <c r="D55" s="198">
        <v>0</v>
      </c>
      <c r="E55" s="191">
        <v>109068.34</v>
      </c>
      <c r="F55" s="155">
        <f t="shared" si="6"/>
        <v>109068.34</v>
      </c>
      <c r="G55" s="179">
        <v>0</v>
      </c>
      <c r="H55" s="157">
        <f t="shared" si="7"/>
        <v>109068.34</v>
      </c>
      <c r="I55" s="158">
        <v>0</v>
      </c>
      <c r="J55" s="29"/>
      <c r="K55" s="4"/>
      <c r="L55" s="4"/>
      <c r="M55" s="4"/>
      <c r="N55" s="4"/>
    </row>
    <row r="56" spans="1:14" s="5" customFormat="1" ht="47.25" x14ac:dyDescent="0.2">
      <c r="A56" s="182" t="s">
        <v>143</v>
      </c>
      <c r="B56" s="190" t="s">
        <v>144</v>
      </c>
      <c r="C56" s="191">
        <v>421107.47</v>
      </c>
      <c r="D56" s="191">
        <v>421107.47</v>
      </c>
      <c r="E56" s="191">
        <v>5710328.29</v>
      </c>
      <c r="F56" s="155">
        <f t="shared" si="6"/>
        <v>5289220.82</v>
      </c>
      <c r="G56" s="179">
        <v>0</v>
      </c>
      <c r="H56" s="157">
        <f t="shared" si="7"/>
        <v>5289220.82</v>
      </c>
      <c r="I56" s="158">
        <v>0</v>
      </c>
      <c r="J56" s="29"/>
      <c r="K56" s="4"/>
      <c r="L56" s="4"/>
      <c r="M56" s="4"/>
      <c r="N56" s="4"/>
    </row>
    <row r="57" spans="1:14" s="5" customFormat="1" ht="35.25" customHeight="1" x14ac:dyDescent="0.2">
      <c r="A57" s="137" t="s">
        <v>194</v>
      </c>
      <c r="B57" s="169" t="s">
        <v>195</v>
      </c>
      <c r="C57" s="167">
        <v>4465000</v>
      </c>
      <c r="D57" s="167">
        <v>2232499.98</v>
      </c>
      <c r="E57" s="167">
        <v>8120034.1600000001</v>
      </c>
      <c r="F57" s="166">
        <f t="shared" si="6"/>
        <v>5887534.1799999997</v>
      </c>
      <c r="G57" s="168">
        <f>E57/D57</f>
        <v>3.6371933853276004</v>
      </c>
      <c r="H57" s="143">
        <f t="shared" si="7"/>
        <v>3655034.16</v>
      </c>
      <c r="I57" s="144">
        <f>E57/C57</f>
        <v>1.8185966763717805</v>
      </c>
      <c r="J57" s="29"/>
      <c r="K57" s="4"/>
      <c r="L57" s="4"/>
      <c r="M57" s="4"/>
      <c r="N57" s="4"/>
    </row>
    <row r="58" spans="1:14" s="5" customFormat="1" ht="35.25" customHeight="1" x14ac:dyDescent="0.2">
      <c r="A58" s="137" t="s">
        <v>145</v>
      </c>
      <c r="B58" s="169" t="s">
        <v>146</v>
      </c>
      <c r="C58" s="166">
        <v>800138.5</v>
      </c>
      <c r="D58" s="166">
        <v>800138.5</v>
      </c>
      <c r="E58" s="167">
        <v>39102472.82</v>
      </c>
      <c r="F58" s="166">
        <f t="shared" si="6"/>
        <v>38302334.32</v>
      </c>
      <c r="G58" s="168">
        <f>E58/D58</f>
        <v>48.869630470224841</v>
      </c>
      <c r="H58" s="143">
        <f t="shared" si="7"/>
        <v>38302334.32</v>
      </c>
      <c r="I58" s="144">
        <f>E58/C58</f>
        <v>48.869630470224841</v>
      </c>
      <c r="J58" s="29"/>
      <c r="K58" s="4"/>
      <c r="L58" s="4"/>
      <c r="M58" s="4"/>
      <c r="N58" s="4"/>
    </row>
    <row r="59" spans="1:14" s="5" customFormat="1" x14ac:dyDescent="0.2">
      <c r="A59" s="170" t="s">
        <v>230</v>
      </c>
      <c r="B59" s="169" t="s">
        <v>231</v>
      </c>
      <c r="C59" s="166">
        <v>0</v>
      </c>
      <c r="D59" s="166">
        <v>0</v>
      </c>
      <c r="E59" s="167">
        <v>0</v>
      </c>
      <c r="F59" s="166">
        <f t="shared" si="6"/>
        <v>0</v>
      </c>
      <c r="G59" s="168">
        <v>0</v>
      </c>
      <c r="H59" s="143">
        <f t="shared" si="7"/>
        <v>0</v>
      </c>
      <c r="I59" s="144">
        <v>0</v>
      </c>
      <c r="J59" s="29"/>
      <c r="K59" s="4"/>
      <c r="L59" s="4"/>
      <c r="M59" s="4"/>
      <c r="N59" s="4"/>
    </row>
    <row r="60" spans="1:14" ht="40.5" customHeight="1" x14ac:dyDescent="0.2">
      <c r="A60" s="171"/>
      <c r="B60" s="172" t="s">
        <v>119</v>
      </c>
      <c r="C60" s="173">
        <f>C13+C36</f>
        <v>3873072413.2799997</v>
      </c>
      <c r="D60" s="173">
        <f>D13+D36</f>
        <v>1706094330.0199997</v>
      </c>
      <c r="E60" s="173">
        <f>E13+E36</f>
        <v>1626661851.3700004</v>
      </c>
      <c r="F60" s="174">
        <f t="shared" si="6"/>
        <v>-79432478.64999938</v>
      </c>
      <c r="G60" s="175">
        <f>E60/D60</f>
        <v>0.95344191862529182</v>
      </c>
      <c r="H60" s="176">
        <f t="shared" si="7"/>
        <v>-2246410561.9099994</v>
      </c>
      <c r="I60" s="175">
        <f>E60/C60</f>
        <v>0.41999262543930199</v>
      </c>
      <c r="J60" s="29"/>
      <c r="K60" s="1"/>
      <c r="L60" s="1"/>
      <c r="M60" s="1"/>
      <c r="N60" s="1"/>
    </row>
    <row r="61" spans="1:14" ht="33" customHeight="1" x14ac:dyDescent="0.2">
      <c r="A61" s="137" t="s">
        <v>147</v>
      </c>
      <c r="B61" s="169" t="s">
        <v>4</v>
      </c>
      <c r="C61" s="141">
        <f>C62+C67+C68+C69+C70</f>
        <v>2038760323.6999998</v>
      </c>
      <c r="D61" s="141">
        <f t="shared" ref="D61" si="12">D62+D67+D68+D69+D70</f>
        <v>1187408835.1099999</v>
      </c>
      <c r="E61" s="141">
        <f>E62+E67+E68+E69+E70</f>
        <v>1112864772.6299999</v>
      </c>
      <c r="F61" s="166">
        <f>E61-D61</f>
        <v>-74544062.480000019</v>
      </c>
      <c r="G61" s="168">
        <f>E61/D61</f>
        <v>0.93722123309525962</v>
      </c>
      <c r="H61" s="143">
        <f>E61-C61</f>
        <v>-925895551.06999993</v>
      </c>
      <c r="I61" s="144">
        <f>E61/C61</f>
        <v>0.54585365415113707</v>
      </c>
      <c r="J61" s="29"/>
      <c r="K61" s="1"/>
      <c r="L61" s="1"/>
      <c r="M61" s="1"/>
      <c r="N61" s="1"/>
    </row>
    <row r="62" spans="1:14" s="3" customFormat="1" ht="36" customHeight="1" x14ac:dyDescent="0.2">
      <c r="A62" s="149" t="s">
        <v>21</v>
      </c>
      <c r="B62" s="177" t="s">
        <v>20</v>
      </c>
      <c r="C62" s="141">
        <f>C63+C64+C65+C66</f>
        <v>1997614126.53</v>
      </c>
      <c r="D62" s="141">
        <f>D63+D64+D65+D66</f>
        <v>1146262637.9400001</v>
      </c>
      <c r="E62" s="141">
        <f>E63+E64+E65+E66</f>
        <v>1100012522.78</v>
      </c>
      <c r="F62" s="166">
        <f t="shared" ref="F62:F71" si="13">E62-D62</f>
        <v>-46250115.160000086</v>
      </c>
      <c r="G62" s="168">
        <f t="shared" ref="G62:G71" si="14">E62/D62</f>
        <v>0.95965138038249398</v>
      </c>
      <c r="H62" s="143">
        <f t="shared" ref="H62:H71" si="15">E62-C62</f>
        <v>-897601603.75</v>
      </c>
      <c r="I62" s="144">
        <f t="shared" ref="I62:I71" si="16">E62/C62</f>
        <v>0.55066316771137436</v>
      </c>
      <c r="J62" s="29"/>
      <c r="K62" s="9"/>
      <c r="L62" s="9"/>
      <c r="M62" s="9"/>
      <c r="N62" s="9"/>
    </row>
    <row r="63" spans="1:14" s="3" customFormat="1" ht="36" customHeight="1" x14ac:dyDescent="0.2">
      <c r="A63" s="178" t="s">
        <v>171</v>
      </c>
      <c r="B63" s="154" t="s">
        <v>172</v>
      </c>
      <c r="C63" s="195">
        <v>18522000</v>
      </c>
      <c r="D63" s="195">
        <v>18522000</v>
      </c>
      <c r="E63" s="195">
        <v>4868400</v>
      </c>
      <c r="F63" s="155">
        <f t="shared" si="13"/>
        <v>-13653600</v>
      </c>
      <c r="G63" s="179">
        <f t="shared" si="14"/>
        <v>0.26284418529316489</v>
      </c>
      <c r="H63" s="157">
        <f t="shared" si="15"/>
        <v>-13653600</v>
      </c>
      <c r="I63" s="158">
        <f t="shared" si="16"/>
        <v>0.26284418529316489</v>
      </c>
      <c r="J63" s="29"/>
      <c r="K63" s="9"/>
      <c r="L63" s="9"/>
      <c r="M63" s="9"/>
      <c r="N63" s="9"/>
    </row>
    <row r="64" spans="1:14" ht="47.25" x14ac:dyDescent="0.2">
      <c r="A64" s="36" t="s">
        <v>148</v>
      </c>
      <c r="B64" s="180" t="s">
        <v>149</v>
      </c>
      <c r="C64" s="191">
        <v>53694105.170000002</v>
      </c>
      <c r="D64" s="191">
        <v>42552873.649999999</v>
      </c>
      <c r="E64" s="191">
        <v>28344120.149999999</v>
      </c>
      <c r="F64" s="155">
        <f t="shared" si="13"/>
        <v>-14208753.5</v>
      </c>
      <c r="G64" s="179">
        <f t="shared" si="14"/>
        <v>0.66609179871451529</v>
      </c>
      <c r="H64" s="157">
        <f t="shared" si="15"/>
        <v>-25349985.020000003</v>
      </c>
      <c r="I64" s="158">
        <f t="shared" si="16"/>
        <v>0.52788141380250508</v>
      </c>
      <c r="J64" s="29"/>
      <c r="K64" s="1"/>
      <c r="L64" s="1"/>
      <c r="M64" s="1"/>
      <c r="N64" s="1"/>
    </row>
    <row r="65" spans="1:14" ht="47.25" x14ac:dyDescent="0.2">
      <c r="A65" s="36" t="s">
        <v>150</v>
      </c>
      <c r="B65" s="180" t="s">
        <v>151</v>
      </c>
      <c r="C65" s="191">
        <f>1926635515.08-20942022.9</f>
        <v>1905693492.1799998</v>
      </c>
      <c r="D65" s="191">
        <v>1073289045.34</v>
      </c>
      <c r="E65" s="191">
        <v>1054901283.6799999</v>
      </c>
      <c r="F65" s="155">
        <f>E65-D65</f>
        <v>-18387761.660000086</v>
      </c>
      <c r="G65" s="179">
        <f>E65/D65</f>
        <v>0.98286783812819489</v>
      </c>
      <c r="H65" s="157">
        <f>E65-C65</f>
        <v>-850792208.49999988</v>
      </c>
      <c r="I65" s="158">
        <f>E65/C65</f>
        <v>0.55355244062530529</v>
      </c>
      <c r="J65" s="29"/>
      <c r="K65" s="1"/>
      <c r="L65" s="1"/>
      <c r="M65" s="1"/>
      <c r="N65" s="1"/>
    </row>
    <row r="66" spans="1:14" ht="40.5" customHeight="1" x14ac:dyDescent="0.2">
      <c r="A66" s="36" t="s">
        <v>10</v>
      </c>
      <c r="B66" s="180" t="s">
        <v>152</v>
      </c>
      <c r="C66" s="191">
        <v>19704529.18</v>
      </c>
      <c r="D66" s="191">
        <v>11898718.949999999</v>
      </c>
      <c r="E66" s="191">
        <v>11898718.949999999</v>
      </c>
      <c r="F66" s="155">
        <f t="shared" si="13"/>
        <v>0</v>
      </c>
      <c r="G66" s="179">
        <f t="shared" si="14"/>
        <v>1</v>
      </c>
      <c r="H66" s="157">
        <f t="shared" si="15"/>
        <v>-7805810.2300000004</v>
      </c>
      <c r="I66" s="158">
        <f t="shared" si="16"/>
        <v>0.60385705445208715</v>
      </c>
      <c r="J66" s="29"/>
      <c r="K66" s="1"/>
      <c r="L66" s="1"/>
      <c r="M66" s="1"/>
      <c r="N66" s="1"/>
    </row>
    <row r="67" spans="1:14" ht="33.75" customHeight="1" x14ac:dyDescent="0.2">
      <c r="A67" s="181" t="s">
        <v>153</v>
      </c>
      <c r="B67" s="160" t="s">
        <v>113</v>
      </c>
      <c r="C67" s="191">
        <v>16738869</v>
      </c>
      <c r="D67" s="191">
        <v>16738869</v>
      </c>
      <c r="E67" s="191">
        <v>20992326</v>
      </c>
      <c r="F67" s="155">
        <f t="shared" si="13"/>
        <v>4253457</v>
      </c>
      <c r="G67" s="179">
        <f t="shared" si="14"/>
        <v>1.2541065946570225</v>
      </c>
      <c r="H67" s="157">
        <f t="shared" si="15"/>
        <v>4253457</v>
      </c>
      <c r="I67" s="158">
        <f t="shared" si="16"/>
        <v>1.2541065946570225</v>
      </c>
      <c r="J67" s="29"/>
      <c r="K67" s="1"/>
      <c r="L67" s="1"/>
      <c r="M67" s="1"/>
      <c r="N67" s="1"/>
    </row>
    <row r="68" spans="1:14" ht="63" x14ac:dyDescent="0.2">
      <c r="A68" s="182" t="s">
        <v>155</v>
      </c>
      <c r="B68" s="160" t="s">
        <v>115</v>
      </c>
      <c r="C68" s="191">
        <v>1506638.61</v>
      </c>
      <c r="D68" s="191">
        <v>1506638.61</v>
      </c>
      <c r="E68" s="191">
        <v>6462096.2999999998</v>
      </c>
      <c r="F68" s="155">
        <f>E68-D68</f>
        <v>4955457.6899999995</v>
      </c>
      <c r="G68" s="179">
        <f t="shared" si="14"/>
        <v>4.2890818389421197</v>
      </c>
      <c r="H68" s="157">
        <f>E68-C68</f>
        <v>4955457.6899999995</v>
      </c>
      <c r="I68" s="158">
        <f t="shared" si="16"/>
        <v>4.2890818389421197</v>
      </c>
      <c r="J68" s="29"/>
      <c r="K68" s="1"/>
      <c r="L68" s="1"/>
      <c r="M68" s="1"/>
      <c r="N68" s="1"/>
    </row>
    <row r="69" spans="1:14" s="197" customFormat="1" ht="78.75" x14ac:dyDescent="0.2">
      <c r="A69" s="181" t="s">
        <v>154</v>
      </c>
      <c r="B69" s="160" t="s">
        <v>114</v>
      </c>
      <c r="C69" s="191">
        <v>545149.86</v>
      </c>
      <c r="D69" s="191">
        <v>545149.86</v>
      </c>
      <c r="E69" s="191">
        <v>1746429.51</v>
      </c>
      <c r="F69" s="155">
        <f t="shared" si="13"/>
        <v>1201279.6499999999</v>
      </c>
      <c r="G69" s="179">
        <f>E69/D69</f>
        <v>3.2035769210323197</v>
      </c>
      <c r="H69" s="157">
        <f t="shared" si="15"/>
        <v>1201279.6499999999</v>
      </c>
      <c r="I69" s="158">
        <f t="shared" si="16"/>
        <v>3.2035769210323197</v>
      </c>
      <c r="J69" s="29"/>
      <c r="K69" s="1"/>
      <c r="L69" s="1"/>
      <c r="M69" s="1"/>
      <c r="N69" s="1"/>
    </row>
    <row r="70" spans="1:14" s="197" customFormat="1" ht="53.25" customHeight="1" x14ac:dyDescent="0.2">
      <c r="A70" s="181" t="s">
        <v>156</v>
      </c>
      <c r="B70" s="154" t="s">
        <v>116</v>
      </c>
      <c r="C70" s="191">
        <v>22355539.699999999</v>
      </c>
      <c r="D70" s="191">
        <v>22355539.700000003</v>
      </c>
      <c r="E70" s="191">
        <v>-16348601.959999999</v>
      </c>
      <c r="F70" s="155">
        <f>E70-D70</f>
        <v>-38704141.660000004</v>
      </c>
      <c r="G70" s="179">
        <f t="shared" si="14"/>
        <v>-0.73129981111572073</v>
      </c>
      <c r="H70" s="157">
        <f t="shared" si="15"/>
        <v>-38704141.659999996</v>
      </c>
      <c r="I70" s="158">
        <f t="shared" si="16"/>
        <v>-0.73129981111572084</v>
      </c>
      <c r="J70" s="29"/>
      <c r="K70" s="1"/>
      <c r="L70" s="1"/>
      <c r="M70" s="1"/>
      <c r="N70" s="1"/>
    </row>
    <row r="71" spans="1:14" s="197" customFormat="1" x14ac:dyDescent="0.2">
      <c r="A71" s="256" t="s">
        <v>166</v>
      </c>
      <c r="B71" s="256"/>
      <c r="C71" s="183">
        <f>C60+C61</f>
        <v>5911832736.9799995</v>
      </c>
      <c r="D71" s="183">
        <f>D60+D61</f>
        <v>2893503165.1299996</v>
      </c>
      <c r="E71" s="183">
        <f>E60+E61</f>
        <v>2739526624</v>
      </c>
      <c r="F71" s="184">
        <f t="shared" si="13"/>
        <v>-153976541.12999964</v>
      </c>
      <c r="G71" s="185">
        <f t="shared" si="14"/>
        <v>0.94678542502196239</v>
      </c>
      <c r="H71" s="186">
        <f t="shared" si="15"/>
        <v>-3172306112.9799995</v>
      </c>
      <c r="I71" s="187">
        <f t="shared" si="16"/>
        <v>0.4633971808545212</v>
      </c>
      <c r="J71" s="29"/>
      <c r="K71" s="1"/>
      <c r="L71" s="1"/>
      <c r="M71" s="1"/>
      <c r="N71" s="1"/>
    </row>
    <row r="72" spans="1:14" x14ac:dyDescent="0.25">
      <c r="A72" s="253" t="s">
        <v>34</v>
      </c>
      <c r="B72" s="254"/>
      <c r="C72" s="254"/>
      <c r="D72" s="254"/>
      <c r="E72" s="254"/>
      <c r="F72" s="254"/>
      <c r="G72" s="254"/>
      <c r="H72" s="254"/>
      <c r="I72" s="255"/>
      <c r="J72" s="30"/>
      <c r="K72" s="2"/>
      <c r="L72" s="2"/>
      <c r="M72" s="2"/>
      <c r="N72" s="2"/>
    </row>
    <row r="73" spans="1:14" x14ac:dyDescent="0.25">
      <c r="A73" s="96" t="s">
        <v>35</v>
      </c>
      <c r="B73" s="97" t="s">
        <v>36</v>
      </c>
      <c r="C73" s="94">
        <f>SUM(C74:C79)</f>
        <v>1103280706.78</v>
      </c>
      <c r="D73" s="94">
        <f>SUM(D74:D79)</f>
        <v>468544654.52000004</v>
      </c>
      <c r="E73" s="94">
        <f>SUM(E74:E79)</f>
        <v>438078623.60999995</v>
      </c>
      <c r="F73" s="94">
        <f>D73-E73</f>
        <v>30466030.910000086</v>
      </c>
      <c r="G73" s="95">
        <f>E73/D73</f>
        <v>0.93497731621501268</v>
      </c>
      <c r="H73" s="94">
        <f>C73-E73</f>
        <v>665202083.17000008</v>
      </c>
      <c r="I73" s="95">
        <f>E73/C73</f>
        <v>0.39706905134647219</v>
      </c>
      <c r="J73" s="30"/>
      <c r="K73" s="2"/>
      <c r="L73" s="2"/>
      <c r="M73" s="2"/>
      <c r="N73" s="2"/>
    </row>
    <row r="74" spans="1:14" ht="63" x14ac:dyDescent="0.25">
      <c r="A74" s="36" t="s">
        <v>196</v>
      </c>
      <c r="B74" s="98" t="s">
        <v>37</v>
      </c>
      <c r="C74" s="193">
        <v>9984710</v>
      </c>
      <c r="D74" s="193">
        <v>6260605</v>
      </c>
      <c r="E74" s="193">
        <v>6260211.7199999997</v>
      </c>
      <c r="F74" s="39">
        <f t="shared" ref="F74:F123" si="17">D74-E74</f>
        <v>393.28000000026077</v>
      </c>
      <c r="G74" s="132">
        <f t="shared" ref="G74:G126" si="18">E74/D74</f>
        <v>0.99993718178993884</v>
      </c>
      <c r="H74" s="39">
        <f t="shared" ref="H74:H124" si="19">C74-E74</f>
        <v>3724498.2800000003</v>
      </c>
      <c r="I74" s="132">
        <f t="shared" ref="I74:I126" si="20">E74/C74</f>
        <v>0.62697982415112707</v>
      </c>
      <c r="J74" s="30"/>
      <c r="K74" s="2"/>
      <c r="L74" s="2"/>
      <c r="M74" s="2"/>
      <c r="N74" s="2"/>
    </row>
    <row r="75" spans="1:14" ht="63" x14ac:dyDescent="0.25">
      <c r="A75" s="36" t="s">
        <v>197</v>
      </c>
      <c r="B75" s="98" t="s">
        <v>38</v>
      </c>
      <c r="C75" s="193">
        <v>18015818.579999998</v>
      </c>
      <c r="D75" s="193">
        <v>8600000</v>
      </c>
      <c r="E75" s="193">
        <v>7151609.75</v>
      </c>
      <c r="F75" s="39">
        <f t="shared" si="17"/>
        <v>1448390.25</v>
      </c>
      <c r="G75" s="132">
        <f t="shared" si="18"/>
        <v>0.83158252906976748</v>
      </c>
      <c r="H75" s="39">
        <f t="shared" si="19"/>
        <v>10864208.829999998</v>
      </c>
      <c r="I75" s="132">
        <f t="shared" si="20"/>
        <v>0.39696279790135414</v>
      </c>
      <c r="J75" s="30" t="s">
        <v>117</v>
      </c>
      <c r="K75" s="2"/>
      <c r="L75" s="2"/>
      <c r="M75" s="2"/>
      <c r="N75" s="2"/>
    </row>
    <row r="76" spans="1:14" ht="78.75" x14ac:dyDescent="0.25">
      <c r="A76" s="41" t="s">
        <v>198</v>
      </c>
      <c r="B76" s="103" t="s">
        <v>39</v>
      </c>
      <c r="C76" s="193">
        <v>85018633.180000007</v>
      </c>
      <c r="D76" s="193">
        <v>39791873.310000002</v>
      </c>
      <c r="E76" s="193">
        <v>39382706.229999997</v>
      </c>
      <c r="F76" s="39">
        <f t="shared" si="17"/>
        <v>409167.08000000566</v>
      </c>
      <c r="G76" s="132">
        <f t="shared" si="18"/>
        <v>0.98971732049877681</v>
      </c>
      <c r="H76" s="39">
        <f t="shared" si="19"/>
        <v>45635926.95000001</v>
      </c>
      <c r="I76" s="132">
        <f t="shared" si="20"/>
        <v>0.46322441042564871</v>
      </c>
      <c r="J76" s="26"/>
      <c r="K76" s="1"/>
      <c r="L76" s="1"/>
      <c r="M76" s="1"/>
      <c r="N76" s="1"/>
    </row>
    <row r="77" spans="1:14" ht="63" x14ac:dyDescent="0.25">
      <c r="A77" s="42" t="s">
        <v>199</v>
      </c>
      <c r="B77" s="98" t="s">
        <v>40</v>
      </c>
      <c r="C77" s="193">
        <v>54170280.649999999</v>
      </c>
      <c r="D77" s="193">
        <v>26775924.18</v>
      </c>
      <c r="E77" s="193">
        <v>25787143.260000002</v>
      </c>
      <c r="F77" s="39">
        <f t="shared" si="17"/>
        <v>988780.91999999806</v>
      </c>
      <c r="G77" s="132">
        <f t="shared" si="18"/>
        <v>0.96307201524201513</v>
      </c>
      <c r="H77" s="39">
        <f t="shared" si="19"/>
        <v>28383137.389999997</v>
      </c>
      <c r="I77" s="132">
        <f t="shared" si="20"/>
        <v>0.47603857596037769</v>
      </c>
      <c r="J77" s="26"/>
      <c r="K77" s="1"/>
      <c r="L77" s="1"/>
      <c r="M77" s="1"/>
      <c r="N77" s="1"/>
    </row>
    <row r="78" spans="1:14" x14ac:dyDescent="0.25">
      <c r="A78" s="43" t="s">
        <v>41</v>
      </c>
      <c r="B78" s="98" t="s">
        <v>42</v>
      </c>
      <c r="C78" s="193">
        <v>3982600.62</v>
      </c>
      <c r="D78" s="193">
        <v>0</v>
      </c>
      <c r="E78" s="193">
        <v>0</v>
      </c>
      <c r="F78" s="39">
        <f t="shared" si="17"/>
        <v>0</v>
      </c>
      <c r="G78" s="132"/>
      <c r="H78" s="39">
        <f t="shared" si="19"/>
        <v>3982600.62</v>
      </c>
      <c r="I78" s="132">
        <f t="shared" si="20"/>
        <v>0</v>
      </c>
      <c r="J78" s="26"/>
      <c r="K78" s="1"/>
      <c r="L78" s="1"/>
      <c r="M78" s="1"/>
      <c r="N78" s="1"/>
    </row>
    <row r="79" spans="1:14" x14ac:dyDescent="0.25">
      <c r="A79" s="43" t="s">
        <v>43</v>
      </c>
      <c r="B79" s="98" t="s">
        <v>44</v>
      </c>
      <c r="C79" s="193">
        <v>932108663.75</v>
      </c>
      <c r="D79" s="193">
        <v>387116252.03000003</v>
      </c>
      <c r="E79" s="193">
        <v>359496952.64999998</v>
      </c>
      <c r="F79" s="39">
        <f t="shared" si="17"/>
        <v>27619299.380000055</v>
      </c>
      <c r="G79" s="132">
        <f t="shared" si="18"/>
        <v>0.92865373325153067</v>
      </c>
      <c r="H79" s="39">
        <f t="shared" si="19"/>
        <v>572611711.10000002</v>
      </c>
      <c r="I79" s="132">
        <f t="shared" si="20"/>
        <v>0.38568137667951163</v>
      </c>
      <c r="J79" s="26"/>
      <c r="K79" s="1"/>
      <c r="L79" s="1"/>
      <c r="M79" s="1"/>
      <c r="N79" s="1"/>
    </row>
    <row r="80" spans="1:14" ht="31.5" x14ac:dyDescent="0.25">
      <c r="A80" s="92" t="s">
        <v>45</v>
      </c>
      <c r="B80" s="97" t="s">
        <v>46</v>
      </c>
      <c r="C80" s="93">
        <f>C81</f>
        <v>41277034</v>
      </c>
      <c r="D80" s="93">
        <f t="shared" ref="D80:E80" si="21">D81</f>
        <v>30373088.75</v>
      </c>
      <c r="E80" s="93">
        <f t="shared" si="21"/>
        <v>30338893.34</v>
      </c>
      <c r="F80" s="94">
        <f t="shared" si="17"/>
        <v>34195.410000000149</v>
      </c>
      <c r="G80" s="95">
        <f t="shared" si="18"/>
        <v>0.99887415434493798</v>
      </c>
      <c r="H80" s="94">
        <f t="shared" si="19"/>
        <v>10938140.66</v>
      </c>
      <c r="I80" s="95">
        <f t="shared" si="20"/>
        <v>0.73500662232659453</v>
      </c>
      <c r="J80" s="26"/>
      <c r="K80" s="1"/>
      <c r="L80" s="1"/>
      <c r="M80" s="1"/>
      <c r="N80" s="1"/>
    </row>
    <row r="81" spans="1:14" ht="47.25" x14ac:dyDescent="0.25">
      <c r="A81" s="44" t="s">
        <v>175</v>
      </c>
      <c r="B81" s="98" t="s">
        <v>174</v>
      </c>
      <c r="C81" s="193">
        <v>41277034</v>
      </c>
      <c r="D81" s="130">
        <v>30373088.75</v>
      </c>
      <c r="E81" s="193">
        <v>30338893.34</v>
      </c>
      <c r="F81" s="37">
        <f t="shared" si="17"/>
        <v>34195.410000000149</v>
      </c>
      <c r="G81" s="38">
        <f>E81/D81</f>
        <v>0.99887415434493798</v>
      </c>
      <c r="H81" s="39">
        <f t="shared" si="19"/>
        <v>10938140.66</v>
      </c>
      <c r="I81" s="40">
        <f>E81/C81</f>
        <v>0.73500662232659453</v>
      </c>
      <c r="J81" s="26"/>
      <c r="K81" s="1"/>
      <c r="L81" s="1"/>
      <c r="M81" s="1"/>
      <c r="N81" s="1"/>
    </row>
    <row r="82" spans="1:14" x14ac:dyDescent="0.25">
      <c r="A82" s="92" t="s">
        <v>47</v>
      </c>
      <c r="B82" s="97" t="s">
        <v>48</v>
      </c>
      <c r="C82" s="90">
        <f>C83+C84+C86+C87+C89+C88</f>
        <v>350451158.40000004</v>
      </c>
      <c r="D82" s="90">
        <f t="shared" ref="D82:E82" si="22">D83+D84+D86+D87+D89+D88</f>
        <v>103760046.91</v>
      </c>
      <c r="E82" s="90">
        <f t="shared" si="22"/>
        <v>94930263.109999999</v>
      </c>
      <c r="F82" s="94">
        <f t="shared" si="17"/>
        <v>8829783.799999997</v>
      </c>
      <c r="G82" s="95">
        <f t="shared" si="18"/>
        <v>0.914901890824521</v>
      </c>
      <c r="H82" s="94">
        <f t="shared" si="19"/>
        <v>255520895.29000002</v>
      </c>
      <c r="I82" s="95">
        <f t="shared" si="20"/>
        <v>0.27088015215417816</v>
      </c>
      <c r="J82" s="26"/>
      <c r="K82" s="1"/>
      <c r="L82" s="1"/>
      <c r="M82" s="1"/>
      <c r="N82" s="1"/>
    </row>
    <row r="83" spans="1:14" x14ac:dyDescent="0.25">
      <c r="A83" s="46" t="s">
        <v>49</v>
      </c>
      <c r="B83" s="98" t="s">
        <v>50</v>
      </c>
      <c r="C83" s="193">
        <v>1018574.77</v>
      </c>
      <c r="D83" s="130">
        <v>430634.75</v>
      </c>
      <c r="E83" s="193">
        <v>430279.34</v>
      </c>
      <c r="F83" s="37">
        <f>D83-E83</f>
        <v>355.40999999997439</v>
      </c>
      <c r="G83" s="38">
        <f t="shared" si="18"/>
        <v>0.99917468341790816</v>
      </c>
      <c r="H83" s="39">
        <f t="shared" si="19"/>
        <v>588295.42999999993</v>
      </c>
      <c r="I83" s="40">
        <f t="shared" si="20"/>
        <v>0.42243274884964999</v>
      </c>
      <c r="J83" s="26"/>
      <c r="K83" s="1"/>
      <c r="L83" s="1"/>
      <c r="M83" s="1"/>
      <c r="N83" s="1"/>
    </row>
    <row r="84" spans="1:14" x14ac:dyDescent="0.25">
      <c r="A84" s="46" t="s">
        <v>51</v>
      </c>
      <c r="B84" s="98" t="s">
        <v>52</v>
      </c>
      <c r="C84" s="193">
        <v>237589504.50999999</v>
      </c>
      <c r="D84" s="130">
        <v>79184803.689999998</v>
      </c>
      <c r="E84" s="193">
        <v>79168347.680000007</v>
      </c>
      <c r="F84" s="37">
        <f t="shared" si="17"/>
        <v>16456.009999990463</v>
      </c>
      <c r="G84" s="38">
        <f t="shared" si="18"/>
        <v>0.99979218222142197</v>
      </c>
      <c r="H84" s="39">
        <f t="shared" si="19"/>
        <v>158421156.82999998</v>
      </c>
      <c r="I84" s="40">
        <f t="shared" si="20"/>
        <v>0.33321483557649267</v>
      </c>
      <c r="J84" s="26"/>
      <c r="K84" s="1"/>
      <c r="L84" s="1"/>
      <c r="M84" s="1"/>
      <c r="N84" s="1"/>
    </row>
    <row r="85" spans="1:14" x14ac:dyDescent="0.25">
      <c r="A85" s="235" t="s">
        <v>221</v>
      </c>
      <c r="B85" s="236"/>
      <c r="C85" s="76">
        <v>1644400</v>
      </c>
      <c r="D85" s="72">
        <v>1644400</v>
      </c>
      <c r="E85" s="76">
        <v>1644400</v>
      </c>
      <c r="F85" s="74">
        <f t="shared" si="17"/>
        <v>0</v>
      </c>
      <c r="G85" s="75">
        <f>E85/D85</f>
        <v>1</v>
      </c>
      <c r="H85" s="74">
        <f t="shared" si="19"/>
        <v>0</v>
      </c>
      <c r="I85" s="75">
        <f t="shared" si="20"/>
        <v>1</v>
      </c>
      <c r="J85" s="26"/>
      <c r="K85" s="1"/>
      <c r="L85" s="1"/>
      <c r="M85" s="1"/>
      <c r="N85" s="1"/>
    </row>
    <row r="86" spans="1:14" x14ac:dyDescent="0.25">
      <c r="A86" s="47" t="s">
        <v>53</v>
      </c>
      <c r="B86" s="102" t="s">
        <v>54</v>
      </c>
      <c r="C86" s="193">
        <v>22390796</v>
      </c>
      <c r="D86" s="131">
        <v>320000</v>
      </c>
      <c r="E86" s="193">
        <v>0</v>
      </c>
      <c r="F86" s="37">
        <f>D86-E86</f>
        <v>320000</v>
      </c>
      <c r="G86" s="38">
        <f t="shared" si="18"/>
        <v>0</v>
      </c>
      <c r="H86" s="39">
        <f t="shared" si="19"/>
        <v>22390796</v>
      </c>
      <c r="I86" s="40">
        <f t="shared" si="20"/>
        <v>0</v>
      </c>
      <c r="J86" s="26"/>
      <c r="K86" s="1"/>
      <c r="L86" s="1"/>
      <c r="M86" s="1"/>
      <c r="N86" s="1"/>
    </row>
    <row r="87" spans="1:14" x14ac:dyDescent="0.25">
      <c r="A87" s="43" t="s">
        <v>55</v>
      </c>
      <c r="B87" s="98" t="s">
        <v>56</v>
      </c>
      <c r="C87" s="193">
        <v>37306917.950000003</v>
      </c>
      <c r="D87" s="193">
        <v>9934217</v>
      </c>
      <c r="E87" s="193">
        <v>8446909.4900000002</v>
      </c>
      <c r="F87" s="37">
        <f t="shared" si="17"/>
        <v>1487307.5099999998</v>
      </c>
      <c r="G87" s="38">
        <f t="shared" si="18"/>
        <v>0.85028437470210283</v>
      </c>
      <c r="H87" s="39">
        <f t="shared" si="19"/>
        <v>28860008.460000001</v>
      </c>
      <c r="I87" s="40">
        <f t="shared" si="20"/>
        <v>0.22641670644894427</v>
      </c>
      <c r="J87" s="26"/>
      <c r="K87" s="1"/>
      <c r="L87" s="1"/>
      <c r="M87" s="1"/>
      <c r="N87" s="1"/>
    </row>
    <row r="88" spans="1:14" s="211" customFormat="1" x14ac:dyDescent="0.25">
      <c r="A88" s="43" t="s">
        <v>236</v>
      </c>
      <c r="B88" s="98" t="s">
        <v>235</v>
      </c>
      <c r="C88" s="193">
        <v>20000000</v>
      </c>
      <c r="D88" s="193">
        <v>0</v>
      </c>
      <c r="E88" s="193">
        <v>0</v>
      </c>
      <c r="F88" s="37">
        <f>D88-E88</f>
        <v>0</v>
      </c>
      <c r="G88" s="38"/>
      <c r="H88" s="39">
        <f>C88-E88</f>
        <v>20000000</v>
      </c>
      <c r="I88" s="40">
        <f t="shared" ref="I88" si="23">E88/C88</f>
        <v>0</v>
      </c>
      <c r="J88" s="26"/>
      <c r="K88" s="1"/>
      <c r="L88" s="1"/>
      <c r="M88" s="1"/>
      <c r="N88" s="1"/>
    </row>
    <row r="89" spans="1:14" ht="21.75" customHeight="1" x14ac:dyDescent="0.25">
      <c r="A89" s="46" t="s">
        <v>57</v>
      </c>
      <c r="B89" s="98" t="s">
        <v>58</v>
      </c>
      <c r="C89" s="193">
        <v>32145365.170000002</v>
      </c>
      <c r="D89" s="131">
        <v>13890391.470000001</v>
      </c>
      <c r="E89" s="193">
        <v>6884726.5999999996</v>
      </c>
      <c r="F89" s="37">
        <f t="shared" si="17"/>
        <v>7005664.870000001</v>
      </c>
      <c r="G89" s="38">
        <f t="shared" si="18"/>
        <v>0.49564669324614791</v>
      </c>
      <c r="H89" s="39">
        <f t="shared" si="19"/>
        <v>25260638.57</v>
      </c>
      <c r="I89" s="40">
        <f t="shared" si="20"/>
        <v>0.21417478269698559</v>
      </c>
      <c r="J89" s="26"/>
      <c r="K89" s="1"/>
      <c r="L89" s="1"/>
      <c r="M89" s="1"/>
      <c r="N89" s="1"/>
    </row>
    <row r="90" spans="1:14" x14ac:dyDescent="0.25">
      <c r="A90" s="128" t="s">
        <v>59</v>
      </c>
      <c r="B90" s="129" t="s">
        <v>60</v>
      </c>
      <c r="C90" s="93">
        <f>C91+C93</f>
        <v>17305276</v>
      </c>
      <c r="D90" s="93">
        <f t="shared" ref="D90:E90" si="24">D91+D93</f>
        <v>303725.48</v>
      </c>
      <c r="E90" s="93">
        <f t="shared" si="24"/>
        <v>303725.48</v>
      </c>
      <c r="F90" s="200">
        <f>D90-E90</f>
        <v>0</v>
      </c>
      <c r="G90" s="95">
        <f t="shared" si="18"/>
        <v>1</v>
      </c>
      <c r="H90" s="94">
        <f>C90-E90</f>
        <v>17001550.52</v>
      </c>
      <c r="I90" s="95">
        <f>E90/C90</f>
        <v>1.7551033569184332E-2</v>
      </c>
      <c r="J90" s="26"/>
      <c r="K90" s="1"/>
      <c r="L90" s="1"/>
      <c r="M90" s="1"/>
      <c r="N90" s="1"/>
    </row>
    <row r="91" spans="1:14" ht="29.25" customHeight="1" x14ac:dyDescent="0.25">
      <c r="A91" s="63" t="s">
        <v>118</v>
      </c>
      <c r="B91" s="102" t="s">
        <v>111</v>
      </c>
      <c r="C91" s="193">
        <v>16755276</v>
      </c>
      <c r="D91" s="131">
        <v>303725.48</v>
      </c>
      <c r="E91" s="193">
        <v>303725.48</v>
      </c>
      <c r="F91" s="37">
        <f>D91-E91</f>
        <v>0</v>
      </c>
      <c r="G91" s="38">
        <f t="shared" si="18"/>
        <v>1</v>
      </c>
      <c r="H91" s="39">
        <f>C91-E91</f>
        <v>16451550.52</v>
      </c>
      <c r="I91" s="40">
        <f t="shared" si="20"/>
        <v>1.8127154694437739E-2</v>
      </c>
      <c r="J91" s="26"/>
      <c r="K91" s="1"/>
      <c r="L91" s="1"/>
      <c r="M91" s="1"/>
      <c r="N91" s="1"/>
    </row>
    <row r="92" spans="1:14" s="194" customFormat="1" ht="23.25" customHeight="1" x14ac:dyDescent="0.25">
      <c r="A92" s="235" t="s">
        <v>221</v>
      </c>
      <c r="B92" s="236"/>
      <c r="C92" s="76"/>
      <c r="D92" s="72"/>
      <c r="E92" s="76"/>
      <c r="F92" s="74">
        <f>D92-E92</f>
        <v>0</v>
      </c>
      <c r="G92" s="75"/>
      <c r="H92" s="74">
        <f t="shared" ref="H92" si="25">C92-E92</f>
        <v>0</v>
      </c>
      <c r="I92" s="75"/>
      <c r="J92" s="26"/>
      <c r="K92" s="1"/>
      <c r="L92" s="1"/>
      <c r="M92" s="1"/>
      <c r="N92" s="1"/>
    </row>
    <row r="93" spans="1:14" s="215" customFormat="1" ht="23.25" customHeight="1" x14ac:dyDescent="0.25">
      <c r="A93" s="212" t="s">
        <v>238</v>
      </c>
      <c r="B93" s="216" t="s">
        <v>237</v>
      </c>
      <c r="C93" s="193">
        <v>550000</v>
      </c>
      <c r="D93" s="131">
        <v>0</v>
      </c>
      <c r="E93" s="193">
        <v>0</v>
      </c>
      <c r="F93" s="37">
        <f>D93-E93</f>
        <v>0</v>
      </c>
      <c r="G93" s="38"/>
      <c r="H93" s="39">
        <f>C93-E93</f>
        <v>550000</v>
      </c>
      <c r="I93" s="40">
        <f t="shared" ref="I93" si="26">E93/C93</f>
        <v>0</v>
      </c>
      <c r="J93" s="213"/>
      <c r="K93" s="214"/>
      <c r="L93" s="214"/>
      <c r="M93" s="214"/>
      <c r="N93" s="214"/>
    </row>
    <row r="94" spans="1:14" x14ac:dyDescent="0.25">
      <c r="A94" s="92" t="s">
        <v>61</v>
      </c>
      <c r="B94" s="97" t="s">
        <v>62</v>
      </c>
      <c r="C94" s="90">
        <f>SUM(C95:C100)</f>
        <v>3159344251.2200003</v>
      </c>
      <c r="D94" s="90">
        <f t="shared" ref="D94:E94" si="27">SUM(D95:D100)</f>
        <v>1606793302.2099998</v>
      </c>
      <c r="E94" s="90">
        <f t="shared" si="27"/>
        <v>1571253339.3700001</v>
      </c>
      <c r="F94" s="94">
        <f>D94-E94</f>
        <v>35539962.839999676</v>
      </c>
      <c r="G94" s="95">
        <f t="shared" si="18"/>
        <v>0.97788143453727516</v>
      </c>
      <c r="H94" s="94">
        <f t="shared" si="19"/>
        <v>1588090911.8500001</v>
      </c>
      <c r="I94" s="95">
        <f t="shared" si="20"/>
        <v>0.49733527416749568</v>
      </c>
      <c r="J94" s="26"/>
      <c r="K94" s="1"/>
      <c r="L94" s="1"/>
      <c r="M94" s="1"/>
      <c r="N94" s="1"/>
    </row>
    <row r="95" spans="1:14" x14ac:dyDescent="0.25">
      <c r="A95" s="46" t="s">
        <v>63</v>
      </c>
      <c r="B95" s="98" t="s">
        <v>64</v>
      </c>
      <c r="C95" s="193">
        <v>887086048.90999997</v>
      </c>
      <c r="D95" s="118">
        <v>457932885.19999999</v>
      </c>
      <c r="E95" s="193">
        <v>456050374.52999997</v>
      </c>
      <c r="F95" s="37">
        <f t="shared" si="17"/>
        <v>1882510.6700000167</v>
      </c>
      <c r="G95" s="38">
        <f>E95/D95</f>
        <v>0.99588911228950538</v>
      </c>
      <c r="H95" s="39">
        <f t="shared" si="19"/>
        <v>431035674.38</v>
      </c>
      <c r="I95" s="40">
        <f t="shared" si="20"/>
        <v>0.51409936509583065</v>
      </c>
      <c r="J95" s="26"/>
      <c r="K95" s="1"/>
      <c r="L95" s="1"/>
      <c r="M95" s="1"/>
      <c r="N95" s="1"/>
    </row>
    <row r="96" spans="1:14" x14ac:dyDescent="0.25">
      <c r="A96" s="46" t="s">
        <v>65</v>
      </c>
      <c r="B96" s="98" t="s">
        <v>66</v>
      </c>
      <c r="C96" s="193">
        <v>1684039579.1400001</v>
      </c>
      <c r="D96" s="118">
        <v>941060536.66999996</v>
      </c>
      <c r="E96" s="193">
        <v>939580324.75</v>
      </c>
      <c r="F96" s="37">
        <f t="shared" si="17"/>
        <v>1480211.9199999571</v>
      </c>
      <c r="G96" s="38">
        <f t="shared" si="18"/>
        <v>0.99842708108318112</v>
      </c>
      <c r="H96" s="39">
        <f t="shared" si="19"/>
        <v>744459254.3900001</v>
      </c>
      <c r="I96" s="40">
        <f t="shared" si="20"/>
        <v>0.55793244789996077</v>
      </c>
      <c r="J96" s="26"/>
      <c r="K96" s="1"/>
      <c r="L96" s="1"/>
      <c r="M96" s="1"/>
      <c r="N96" s="1"/>
    </row>
    <row r="97" spans="1:14" x14ac:dyDescent="0.25">
      <c r="A97" s="46" t="s">
        <v>67</v>
      </c>
      <c r="B97" s="98" t="s">
        <v>68</v>
      </c>
      <c r="C97" s="193">
        <v>362726939.43000001</v>
      </c>
      <c r="D97" s="118">
        <v>119947202.84999999</v>
      </c>
      <c r="E97" s="193">
        <v>115000385.03</v>
      </c>
      <c r="F97" s="37">
        <f>D97-E97</f>
        <v>4946817.8199999928</v>
      </c>
      <c r="G97" s="38">
        <f>E97/D97</f>
        <v>0.95875837283020071</v>
      </c>
      <c r="H97" s="39">
        <f>C97-E97</f>
        <v>247726554.40000001</v>
      </c>
      <c r="I97" s="40">
        <f>E97/C97</f>
        <v>0.31704395932299667</v>
      </c>
      <c r="J97" s="26"/>
      <c r="K97" s="1"/>
      <c r="L97" s="1"/>
      <c r="M97" s="1"/>
      <c r="N97" s="1"/>
    </row>
    <row r="98" spans="1:14" s="197" customFormat="1" ht="31.5" x14ac:dyDescent="0.25">
      <c r="A98" s="46" t="s">
        <v>207</v>
      </c>
      <c r="B98" s="98" t="s">
        <v>206</v>
      </c>
      <c r="C98" s="193">
        <v>406044.13</v>
      </c>
      <c r="D98" s="118">
        <v>199100</v>
      </c>
      <c r="E98" s="193">
        <v>161900</v>
      </c>
      <c r="F98" s="37">
        <f>D98-E98</f>
        <v>37200</v>
      </c>
      <c r="G98" s="38">
        <f>E98/D98</f>
        <v>0.81315921647413358</v>
      </c>
      <c r="H98" s="39">
        <f>C98-E98</f>
        <v>244144.13</v>
      </c>
      <c r="I98" s="40">
        <f>E98/C98</f>
        <v>0.39872513364495626</v>
      </c>
      <c r="J98" s="26"/>
      <c r="K98" s="1"/>
      <c r="L98" s="1"/>
      <c r="M98" s="1"/>
      <c r="N98" s="1"/>
    </row>
    <row r="99" spans="1:14" x14ac:dyDescent="0.25">
      <c r="A99" s="46" t="s">
        <v>200</v>
      </c>
      <c r="B99" s="98" t="s">
        <v>69</v>
      </c>
      <c r="C99" s="193">
        <v>43334688.079999998</v>
      </c>
      <c r="D99" s="118">
        <v>15868091.550000001</v>
      </c>
      <c r="E99" s="193">
        <v>14257953.9</v>
      </c>
      <c r="F99" s="37">
        <f t="shared" si="17"/>
        <v>1610137.6500000004</v>
      </c>
      <c r="G99" s="38">
        <f t="shared" si="18"/>
        <v>0.89852984872651553</v>
      </c>
      <c r="H99" s="39">
        <f t="shared" si="19"/>
        <v>29076734.18</v>
      </c>
      <c r="I99" s="40">
        <f t="shared" si="20"/>
        <v>0.32901941912396943</v>
      </c>
      <c r="J99" s="26"/>
      <c r="K99" s="1"/>
      <c r="L99" s="1"/>
      <c r="M99" s="1"/>
      <c r="N99" s="1"/>
    </row>
    <row r="100" spans="1:14" x14ac:dyDescent="0.25">
      <c r="A100" s="46" t="s">
        <v>70</v>
      </c>
      <c r="B100" s="98" t="s">
        <v>71</v>
      </c>
      <c r="C100" s="193">
        <v>181750951.53</v>
      </c>
      <c r="D100" s="130">
        <v>71785485.939999998</v>
      </c>
      <c r="E100" s="193">
        <v>46202401.159999996</v>
      </c>
      <c r="F100" s="37">
        <f>D100-E100</f>
        <v>25583084.780000001</v>
      </c>
      <c r="G100" s="38">
        <f t="shared" si="18"/>
        <v>0.6436175858531773</v>
      </c>
      <c r="H100" s="39">
        <f t="shared" si="19"/>
        <v>135548550.37</v>
      </c>
      <c r="I100" s="40">
        <f t="shared" si="20"/>
        <v>0.2542072037095981</v>
      </c>
      <c r="J100" s="26"/>
      <c r="K100" s="1"/>
      <c r="L100" s="1"/>
      <c r="M100" s="1"/>
      <c r="N100" s="1"/>
    </row>
    <row r="101" spans="1:14" x14ac:dyDescent="0.25">
      <c r="A101" s="92" t="s">
        <v>201</v>
      </c>
      <c r="B101" s="97" t="s">
        <v>72</v>
      </c>
      <c r="C101" s="90">
        <f>C102+C103</f>
        <v>282786049.10000002</v>
      </c>
      <c r="D101" s="90">
        <f>D102+D103</f>
        <v>84225997.709999993</v>
      </c>
      <c r="E101" s="90">
        <f>E102+E103</f>
        <v>83092095.550000012</v>
      </c>
      <c r="F101" s="94">
        <f t="shared" si="17"/>
        <v>1133902.1599999815</v>
      </c>
      <c r="G101" s="95">
        <f t="shared" si="18"/>
        <v>0.98653738523936352</v>
      </c>
      <c r="H101" s="94">
        <f t="shared" si="19"/>
        <v>199693953.55000001</v>
      </c>
      <c r="I101" s="95">
        <f t="shared" si="20"/>
        <v>0.29383378640654451</v>
      </c>
      <c r="J101" s="26"/>
      <c r="K101" s="1"/>
      <c r="L101" s="1"/>
      <c r="M101" s="1"/>
      <c r="N101" s="1"/>
    </row>
    <row r="102" spans="1:14" x14ac:dyDescent="0.25">
      <c r="A102" s="46" t="s">
        <v>73</v>
      </c>
      <c r="B102" s="98" t="s">
        <v>74</v>
      </c>
      <c r="C102" s="193">
        <v>252286424.56999999</v>
      </c>
      <c r="D102" s="118">
        <v>70225754.069999993</v>
      </c>
      <c r="E102" s="193">
        <v>69788812.650000006</v>
      </c>
      <c r="F102" s="37">
        <f t="shared" si="17"/>
        <v>436941.41999998689</v>
      </c>
      <c r="G102" s="38">
        <f t="shared" si="18"/>
        <v>0.99377804587809127</v>
      </c>
      <c r="H102" s="39">
        <f t="shared" si="19"/>
        <v>182497611.91999999</v>
      </c>
      <c r="I102" s="40">
        <f t="shared" si="20"/>
        <v>0.27662531889676145</v>
      </c>
      <c r="J102" s="26"/>
      <c r="K102" s="1"/>
      <c r="L102" s="1"/>
      <c r="M102" s="1"/>
      <c r="N102" s="1"/>
    </row>
    <row r="103" spans="1:14" x14ac:dyDescent="0.25">
      <c r="A103" s="44" t="s">
        <v>202</v>
      </c>
      <c r="B103" s="98" t="s">
        <v>75</v>
      </c>
      <c r="C103" s="193">
        <v>30499624.530000001</v>
      </c>
      <c r="D103" s="118">
        <v>14000243.640000001</v>
      </c>
      <c r="E103" s="193">
        <v>13303282.9</v>
      </c>
      <c r="F103" s="37">
        <f t="shared" si="17"/>
        <v>696960.74000000022</v>
      </c>
      <c r="G103" s="38">
        <f t="shared" si="18"/>
        <v>0.95021795634979389</v>
      </c>
      <c r="H103" s="39">
        <f t="shared" si="19"/>
        <v>17196341.630000003</v>
      </c>
      <c r="I103" s="40">
        <f t="shared" si="20"/>
        <v>0.43617857940889215</v>
      </c>
      <c r="J103" s="26"/>
      <c r="K103" s="1"/>
      <c r="L103" s="1"/>
      <c r="M103" s="1"/>
      <c r="N103" s="1"/>
    </row>
    <row r="104" spans="1:14" x14ac:dyDescent="0.25">
      <c r="A104" s="92" t="s">
        <v>76</v>
      </c>
      <c r="B104" s="97" t="s">
        <v>77</v>
      </c>
      <c r="C104" s="90">
        <f>C105+C106</f>
        <v>33131733.149999999</v>
      </c>
      <c r="D104" s="90">
        <f>D105+D106</f>
        <v>19818333.149999999</v>
      </c>
      <c r="E104" s="90">
        <f>E105+E106</f>
        <v>19818333.149999999</v>
      </c>
      <c r="F104" s="94">
        <f t="shared" si="17"/>
        <v>0</v>
      </c>
      <c r="G104" s="95">
        <f t="shared" si="18"/>
        <v>1</v>
      </c>
      <c r="H104" s="94">
        <f t="shared" si="19"/>
        <v>13313400</v>
      </c>
      <c r="I104" s="95">
        <f t="shared" si="20"/>
        <v>0.59816771613711972</v>
      </c>
      <c r="J104" s="26"/>
      <c r="K104" s="1"/>
      <c r="L104" s="1"/>
      <c r="M104" s="1"/>
      <c r="N104" s="1"/>
    </row>
    <row r="105" spans="1:14" hidden="1" x14ac:dyDescent="0.25">
      <c r="A105" s="46" t="s">
        <v>161</v>
      </c>
      <c r="B105" s="98" t="s">
        <v>160</v>
      </c>
      <c r="C105" s="88"/>
      <c r="D105" s="88"/>
      <c r="E105" s="88"/>
      <c r="F105" s="37">
        <f t="shared" si="17"/>
        <v>0</v>
      </c>
      <c r="G105" s="38" t="e">
        <f t="shared" si="18"/>
        <v>#DIV/0!</v>
      </c>
      <c r="H105" s="39"/>
      <c r="I105" s="40"/>
      <c r="J105" s="26"/>
      <c r="K105" s="1"/>
      <c r="L105" s="1"/>
      <c r="M105" s="1"/>
      <c r="N105" s="1"/>
    </row>
    <row r="106" spans="1:14" x14ac:dyDescent="0.25">
      <c r="A106" s="23" t="s">
        <v>78</v>
      </c>
      <c r="B106" s="98" t="s">
        <v>79</v>
      </c>
      <c r="C106" s="193">
        <v>33131733.149999999</v>
      </c>
      <c r="D106" s="192">
        <v>19818333.149999999</v>
      </c>
      <c r="E106" s="193">
        <v>19818333.149999999</v>
      </c>
      <c r="F106" s="37">
        <f t="shared" si="17"/>
        <v>0</v>
      </c>
      <c r="G106" s="38">
        <f>E106/D106</f>
        <v>1</v>
      </c>
      <c r="H106" s="39">
        <f t="shared" si="19"/>
        <v>13313400</v>
      </c>
      <c r="I106" s="40">
        <f t="shared" si="20"/>
        <v>0.59816771613711972</v>
      </c>
      <c r="J106" s="26"/>
      <c r="K106" s="1"/>
      <c r="L106" s="1"/>
      <c r="M106" s="1"/>
      <c r="N106" s="1"/>
    </row>
    <row r="107" spans="1:14" x14ac:dyDescent="0.25">
      <c r="A107" s="92" t="s">
        <v>80</v>
      </c>
      <c r="B107" s="97" t="s">
        <v>81</v>
      </c>
      <c r="C107" s="90">
        <f>SUM(C108:C111)</f>
        <v>380298743.58000004</v>
      </c>
      <c r="D107" s="90">
        <f>SUM(D108:D111)</f>
        <v>190014631.46000001</v>
      </c>
      <c r="E107" s="90">
        <f>SUM(E108:E111)</f>
        <v>181321623.50999999</v>
      </c>
      <c r="F107" s="94">
        <f t="shared" si="17"/>
        <v>8693007.9500000179</v>
      </c>
      <c r="G107" s="95">
        <f t="shared" si="18"/>
        <v>0.954250849615073</v>
      </c>
      <c r="H107" s="94">
        <f t="shared" si="19"/>
        <v>198977120.07000005</v>
      </c>
      <c r="I107" s="95">
        <f t="shared" si="20"/>
        <v>0.47678733251417377</v>
      </c>
      <c r="J107" s="26"/>
      <c r="K107" s="1"/>
      <c r="L107" s="1"/>
      <c r="M107" s="1"/>
      <c r="N107" s="1"/>
    </row>
    <row r="108" spans="1:14" x14ac:dyDescent="0.25">
      <c r="A108" s="46" t="s">
        <v>82</v>
      </c>
      <c r="B108" s="98" t="s">
        <v>83</v>
      </c>
      <c r="C108" s="193">
        <v>14769657.560000001</v>
      </c>
      <c r="D108" s="118">
        <v>9565016</v>
      </c>
      <c r="E108" s="193">
        <v>9490915.25</v>
      </c>
      <c r="F108" s="37">
        <f t="shared" si="17"/>
        <v>74100.75</v>
      </c>
      <c r="G108" s="38">
        <f t="shared" si="18"/>
        <v>0.99225294029827027</v>
      </c>
      <c r="H108" s="39">
        <f t="shared" si="19"/>
        <v>5278742.3100000005</v>
      </c>
      <c r="I108" s="40">
        <f t="shared" si="20"/>
        <v>0.64259548411628842</v>
      </c>
      <c r="J108" s="26"/>
      <c r="K108" s="1"/>
      <c r="L108" s="1"/>
      <c r="M108" s="1"/>
      <c r="N108" s="1"/>
    </row>
    <row r="109" spans="1:14" x14ac:dyDescent="0.25">
      <c r="A109" s="46" t="s">
        <v>84</v>
      </c>
      <c r="B109" s="98" t="s">
        <v>85</v>
      </c>
      <c r="C109" s="193">
        <v>56533480.619999997</v>
      </c>
      <c r="D109" s="118">
        <v>14731982</v>
      </c>
      <c r="E109" s="193">
        <v>11370640.619999999</v>
      </c>
      <c r="F109" s="37">
        <f t="shared" si="17"/>
        <v>3361341.3800000008</v>
      </c>
      <c r="G109" s="38">
        <f t="shared" si="18"/>
        <v>0.77183373017968659</v>
      </c>
      <c r="H109" s="39">
        <f t="shared" si="19"/>
        <v>45162840</v>
      </c>
      <c r="I109" s="40">
        <f t="shared" si="20"/>
        <v>0.20113109073240712</v>
      </c>
      <c r="J109" s="26"/>
      <c r="K109" s="1"/>
      <c r="L109" s="1"/>
      <c r="M109" s="1"/>
      <c r="N109" s="1"/>
    </row>
    <row r="110" spans="1:14" x14ac:dyDescent="0.25">
      <c r="A110" s="46" t="s">
        <v>86</v>
      </c>
      <c r="B110" s="98" t="s">
        <v>87</v>
      </c>
      <c r="C110" s="193">
        <v>200294314.24000001</v>
      </c>
      <c r="D110" s="118">
        <v>74409011.510000005</v>
      </c>
      <c r="E110" s="193">
        <v>69910369.760000005</v>
      </c>
      <c r="F110" s="37">
        <f t="shared" si="17"/>
        <v>4498641.75</v>
      </c>
      <c r="G110" s="38">
        <f t="shared" si="18"/>
        <v>0.93954170793687508</v>
      </c>
      <c r="H110" s="39">
        <f t="shared" si="19"/>
        <v>130383944.48</v>
      </c>
      <c r="I110" s="40">
        <f t="shared" si="20"/>
        <v>0.34903821421625991</v>
      </c>
      <c r="J110" s="26"/>
      <c r="K110" s="1"/>
      <c r="L110" s="1"/>
      <c r="M110" s="1"/>
      <c r="N110" s="1"/>
    </row>
    <row r="111" spans="1:14" x14ac:dyDescent="0.25">
      <c r="A111" s="46" t="s">
        <v>88</v>
      </c>
      <c r="B111" s="98" t="s">
        <v>89</v>
      </c>
      <c r="C111" s="193">
        <v>108701291.16</v>
      </c>
      <c r="D111" s="118">
        <v>91308621.950000003</v>
      </c>
      <c r="E111" s="193">
        <v>90549697.879999995</v>
      </c>
      <c r="F111" s="37">
        <f t="shared" si="17"/>
        <v>758924.07000000775</v>
      </c>
      <c r="G111" s="38">
        <f t="shared" si="18"/>
        <v>0.99168836355436851</v>
      </c>
      <c r="H111" s="39">
        <f t="shared" si="19"/>
        <v>18151593.280000001</v>
      </c>
      <c r="I111" s="40">
        <f t="shared" si="20"/>
        <v>0.83301400483567167</v>
      </c>
      <c r="J111" s="26"/>
      <c r="K111" s="1"/>
      <c r="L111" s="1"/>
      <c r="M111" s="1"/>
      <c r="N111" s="1"/>
    </row>
    <row r="112" spans="1:14" x14ac:dyDescent="0.25">
      <c r="A112" s="92" t="s">
        <v>90</v>
      </c>
      <c r="B112" s="97" t="s">
        <v>91</v>
      </c>
      <c r="C112" s="93">
        <f>C113+C114</f>
        <v>232344236.38999999</v>
      </c>
      <c r="D112" s="93">
        <f>D113+D114</f>
        <v>105588940.48999999</v>
      </c>
      <c r="E112" s="93">
        <f>E113+E114</f>
        <v>101155100.13</v>
      </c>
      <c r="F112" s="94">
        <f t="shared" si="17"/>
        <v>4433840.3599999994</v>
      </c>
      <c r="G112" s="95">
        <f t="shared" si="18"/>
        <v>0.95800847759789842</v>
      </c>
      <c r="H112" s="94">
        <f t="shared" si="19"/>
        <v>131189136.25999999</v>
      </c>
      <c r="I112" s="95">
        <f t="shared" si="20"/>
        <v>0.43536737429632955</v>
      </c>
      <c r="J112" s="26"/>
      <c r="K112" s="1"/>
      <c r="L112" s="1"/>
      <c r="M112" s="1"/>
      <c r="N112" s="1"/>
    </row>
    <row r="113" spans="1:14" x14ac:dyDescent="0.25">
      <c r="A113" s="46" t="s">
        <v>92</v>
      </c>
      <c r="B113" s="98" t="s">
        <v>93</v>
      </c>
      <c r="C113" s="193">
        <v>185750484.38999999</v>
      </c>
      <c r="D113" s="118">
        <v>85375188.489999995</v>
      </c>
      <c r="E113" s="193">
        <v>82016790.069999993</v>
      </c>
      <c r="F113" s="37">
        <f t="shared" si="17"/>
        <v>3358398.4200000018</v>
      </c>
      <c r="G113" s="38">
        <f t="shared" si="18"/>
        <v>0.96066306289451564</v>
      </c>
      <c r="H113" s="39">
        <f t="shared" si="19"/>
        <v>103733694.31999999</v>
      </c>
      <c r="I113" s="40">
        <f t="shared" si="20"/>
        <v>0.44154280587391798</v>
      </c>
      <c r="J113" s="26"/>
      <c r="K113" s="1"/>
      <c r="L113" s="1"/>
      <c r="M113" s="1"/>
      <c r="N113" s="1"/>
    </row>
    <row r="114" spans="1:14" x14ac:dyDescent="0.25">
      <c r="A114" s="23" t="s">
        <v>209</v>
      </c>
      <c r="B114" s="98" t="s">
        <v>208</v>
      </c>
      <c r="C114" s="193">
        <v>46593752</v>
      </c>
      <c r="D114" s="118">
        <v>20213752</v>
      </c>
      <c r="E114" s="193">
        <v>19138310.059999999</v>
      </c>
      <c r="F114" s="37">
        <f t="shared" si="17"/>
        <v>1075441.9400000013</v>
      </c>
      <c r="G114" s="38">
        <f t="shared" si="18"/>
        <v>0.9467965205074248</v>
      </c>
      <c r="H114" s="39">
        <f t="shared" si="19"/>
        <v>27455441.940000001</v>
      </c>
      <c r="I114" s="40">
        <f t="shared" si="20"/>
        <v>0.41074842094708319</v>
      </c>
      <c r="J114" s="26"/>
      <c r="K114" s="1"/>
      <c r="L114" s="1"/>
      <c r="M114" s="1"/>
      <c r="N114" s="1"/>
    </row>
    <row r="115" spans="1:14" ht="31.5" x14ac:dyDescent="0.25">
      <c r="A115" s="92" t="s">
        <v>94</v>
      </c>
      <c r="B115" s="97" t="s">
        <v>95</v>
      </c>
      <c r="C115" s="93">
        <f>C116</f>
        <v>13902719.18</v>
      </c>
      <c r="D115" s="93">
        <f>D116</f>
        <v>0</v>
      </c>
      <c r="E115" s="93">
        <f>E116</f>
        <v>0</v>
      </c>
      <c r="F115" s="200">
        <f t="shared" ref="F115:F116" si="28">D115-E115</f>
        <v>0</v>
      </c>
      <c r="G115" s="201" t="e">
        <f t="shared" ref="G115:G116" si="29">E115/D115</f>
        <v>#DIV/0!</v>
      </c>
      <c r="H115" s="200">
        <f t="shared" ref="H115:H116" si="30">C115-E115</f>
        <v>13902719.18</v>
      </c>
      <c r="I115" s="201">
        <f t="shared" ref="I115:I116" si="31">E115/C115</f>
        <v>0</v>
      </c>
      <c r="J115" s="26"/>
      <c r="K115" s="1"/>
      <c r="L115" s="1"/>
      <c r="M115" s="1"/>
      <c r="N115" s="1"/>
    </row>
    <row r="116" spans="1:14" ht="31.5" x14ac:dyDescent="0.25">
      <c r="A116" s="23" t="s">
        <v>96</v>
      </c>
      <c r="B116" s="98" t="s">
        <v>97</v>
      </c>
      <c r="C116" s="69">
        <v>13902719.18</v>
      </c>
      <c r="D116" s="66">
        <v>0</v>
      </c>
      <c r="E116" s="66">
        <v>0</v>
      </c>
      <c r="F116" s="37">
        <f t="shared" si="28"/>
        <v>0</v>
      </c>
      <c r="G116" s="38" t="e">
        <f t="shared" si="29"/>
        <v>#DIV/0!</v>
      </c>
      <c r="H116" s="39">
        <f t="shared" si="30"/>
        <v>13902719.18</v>
      </c>
      <c r="I116" s="40">
        <f t="shared" si="31"/>
        <v>0</v>
      </c>
      <c r="J116" s="26"/>
      <c r="K116" s="1"/>
      <c r="L116" s="1"/>
      <c r="M116" s="1"/>
      <c r="N116" s="1"/>
    </row>
    <row r="117" spans="1:14" ht="47.25" x14ac:dyDescent="0.25">
      <c r="A117" s="89" t="s">
        <v>203</v>
      </c>
      <c r="B117" s="97" t="s">
        <v>98</v>
      </c>
      <c r="C117" s="90">
        <f>C118+C120+C122</f>
        <v>745853096.60000002</v>
      </c>
      <c r="D117" s="90">
        <f>D118+D120+D122</f>
        <v>326062217.07999998</v>
      </c>
      <c r="E117" s="90">
        <f>E118+E120+E122</f>
        <v>274582385.69</v>
      </c>
      <c r="F117" s="90">
        <f t="shared" si="17"/>
        <v>51479831.389999986</v>
      </c>
      <c r="G117" s="91">
        <f t="shared" si="18"/>
        <v>0.84211653882801973</v>
      </c>
      <c r="H117" s="90">
        <f t="shared" si="19"/>
        <v>471270710.91000003</v>
      </c>
      <c r="I117" s="91">
        <f t="shared" si="20"/>
        <v>0.36814539879460761</v>
      </c>
      <c r="J117" s="26"/>
      <c r="K117" s="1"/>
      <c r="L117" s="1"/>
      <c r="M117" s="1"/>
      <c r="N117" s="1"/>
    </row>
    <row r="118" spans="1:14" ht="47.25" x14ac:dyDescent="0.25">
      <c r="A118" s="23" t="s">
        <v>99</v>
      </c>
      <c r="B118" s="98" t="s">
        <v>100</v>
      </c>
      <c r="C118" s="193">
        <v>185763200</v>
      </c>
      <c r="D118" s="193">
        <v>101325360</v>
      </c>
      <c r="E118" s="193">
        <v>85040378.609999999</v>
      </c>
      <c r="F118" s="84">
        <f t="shared" si="17"/>
        <v>16284981.390000001</v>
      </c>
      <c r="G118" s="85">
        <f t="shared" si="18"/>
        <v>0.83928030070655557</v>
      </c>
      <c r="H118" s="86">
        <f t="shared" si="19"/>
        <v>100722821.39</v>
      </c>
      <c r="I118" s="87">
        <f t="shared" si="20"/>
        <v>0.457789156356049</v>
      </c>
      <c r="J118" s="26"/>
      <c r="K118" s="1"/>
      <c r="L118" s="1"/>
      <c r="M118" s="1"/>
      <c r="N118" s="1"/>
    </row>
    <row r="119" spans="1:14" x14ac:dyDescent="0.25">
      <c r="A119" s="235" t="s">
        <v>221</v>
      </c>
      <c r="B119" s="236"/>
      <c r="C119" s="73">
        <f>C118</f>
        <v>185763200</v>
      </c>
      <c r="D119" s="73">
        <f>D118</f>
        <v>101325360</v>
      </c>
      <c r="E119" s="73">
        <f>E118</f>
        <v>85040378.609999999</v>
      </c>
      <c r="F119" s="74">
        <f t="shared" si="17"/>
        <v>16284981.390000001</v>
      </c>
      <c r="G119" s="75">
        <f t="shared" si="18"/>
        <v>0.83928030070655557</v>
      </c>
      <c r="H119" s="74">
        <f t="shared" si="19"/>
        <v>100722821.39</v>
      </c>
      <c r="I119" s="75">
        <f>E119/C119</f>
        <v>0.457789156356049</v>
      </c>
      <c r="J119" s="26"/>
      <c r="K119" s="1"/>
      <c r="L119" s="1"/>
      <c r="M119" s="1"/>
      <c r="N119" s="1"/>
    </row>
    <row r="120" spans="1:14" ht="16.5" customHeight="1" x14ac:dyDescent="0.25">
      <c r="A120" s="43" t="s">
        <v>101</v>
      </c>
      <c r="B120" s="98" t="s">
        <v>102</v>
      </c>
      <c r="C120" s="193">
        <v>18522000</v>
      </c>
      <c r="D120" s="193">
        <v>18522000</v>
      </c>
      <c r="E120" s="193">
        <v>4868400</v>
      </c>
      <c r="F120" s="48">
        <f t="shared" si="17"/>
        <v>13653600</v>
      </c>
      <c r="G120" s="85">
        <f t="shared" si="18"/>
        <v>0.26284418529316489</v>
      </c>
      <c r="H120" s="49">
        <f t="shared" si="19"/>
        <v>13653600</v>
      </c>
      <c r="I120" s="87">
        <f t="shared" si="20"/>
        <v>0.26284418529316489</v>
      </c>
      <c r="J120" s="26"/>
      <c r="K120" s="1"/>
      <c r="L120" s="1"/>
      <c r="M120" s="1"/>
      <c r="N120" s="1"/>
    </row>
    <row r="121" spans="1:14" ht="20.25" customHeight="1" x14ac:dyDescent="0.25">
      <c r="A121" s="235" t="s">
        <v>221</v>
      </c>
      <c r="B121" s="236"/>
      <c r="C121" s="72">
        <f>C120</f>
        <v>18522000</v>
      </c>
      <c r="D121" s="72">
        <f>D120</f>
        <v>18522000</v>
      </c>
      <c r="E121" s="72">
        <f>E120</f>
        <v>4868400</v>
      </c>
      <c r="F121" s="74">
        <f t="shared" si="17"/>
        <v>13653600</v>
      </c>
      <c r="G121" s="80">
        <f t="shared" si="18"/>
        <v>0.26284418529316489</v>
      </c>
      <c r="H121" s="74">
        <f t="shared" si="19"/>
        <v>13653600</v>
      </c>
      <c r="I121" s="80">
        <f t="shared" si="20"/>
        <v>0.26284418529316489</v>
      </c>
      <c r="J121" s="26"/>
      <c r="K121" s="1"/>
      <c r="L121" s="1"/>
      <c r="M121" s="1"/>
      <c r="N121" s="1"/>
    </row>
    <row r="122" spans="1:14" x14ac:dyDescent="0.25">
      <c r="A122" s="23" t="s">
        <v>103</v>
      </c>
      <c r="B122" s="98" t="s">
        <v>104</v>
      </c>
      <c r="C122" s="193">
        <f>SUM(C123:C124)</f>
        <v>541567896.60000002</v>
      </c>
      <c r="D122" s="130">
        <f>SUM(D123:D124)</f>
        <v>206214857.07999998</v>
      </c>
      <c r="E122" s="193">
        <f>SUM(E123:E124)</f>
        <v>184673607.07999998</v>
      </c>
      <c r="F122" s="37">
        <f t="shared" si="17"/>
        <v>21541250</v>
      </c>
      <c r="G122" s="38">
        <f t="shared" si="18"/>
        <v>0.89553977678900609</v>
      </c>
      <c r="H122" s="39">
        <f>C122-E122</f>
        <v>356894289.52000004</v>
      </c>
      <c r="I122" s="40">
        <f t="shared" si="20"/>
        <v>0.34099806919758985</v>
      </c>
      <c r="J122" s="26"/>
      <c r="K122" s="1"/>
      <c r="L122" s="1"/>
      <c r="M122" s="1"/>
      <c r="N122" s="1"/>
    </row>
    <row r="123" spans="1:14" x14ac:dyDescent="0.25">
      <c r="A123" s="235" t="s">
        <v>105</v>
      </c>
      <c r="B123" s="236"/>
      <c r="C123" s="73">
        <v>258949000</v>
      </c>
      <c r="D123" s="123">
        <v>129247500</v>
      </c>
      <c r="E123" s="79">
        <v>107706250</v>
      </c>
      <c r="F123" s="74">
        <f t="shared" si="17"/>
        <v>21541250</v>
      </c>
      <c r="G123" s="75">
        <f>E123/D123</f>
        <v>0.83333333333333337</v>
      </c>
      <c r="H123" s="74">
        <f>C123-E123</f>
        <v>151242750</v>
      </c>
      <c r="I123" s="75">
        <f>E123/C123</f>
        <v>0.41593614958930136</v>
      </c>
      <c r="J123" s="26"/>
      <c r="K123" s="1"/>
      <c r="L123" s="1"/>
      <c r="M123" s="1"/>
      <c r="N123" s="1"/>
    </row>
    <row r="124" spans="1:14" x14ac:dyDescent="0.25">
      <c r="A124" s="235" t="s">
        <v>222</v>
      </c>
      <c r="B124" s="236"/>
      <c r="C124" s="79">
        <v>282618896.60000002</v>
      </c>
      <c r="D124" s="72">
        <f>76634320.56+333036.52</f>
        <v>76967357.079999998</v>
      </c>
      <c r="E124" s="123">
        <v>76967357.079999998</v>
      </c>
      <c r="F124" s="74">
        <f>D124-E124</f>
        <v>0</v>
      </c>
      <c r="G124" s="75">
        <f t="shared" si="18"/>
        <v>1</v>
      </c>
      <c r="H124" s="74">
        <f t="shared" si="19"/>
        <v>205651539.52000004</v>
      </c>
      <c r="I124" s="75">
        <f t="shared" si="20"/>
        <v>0.27233620258922203</v>
      </c>
      <c r="J124" s="26"/>
      <c r="K124" s="1"/>
      <c r="L124" s="1"/>
      <c r="M124" s="1"/>
      <c r="N124" s="1"/>
    </row>
    <row r="125" spans="1:14" x14ac:dyDescent="0.25">
      <c r="A125" s="233" t="s">
        <v>106</v>
      </c>
      <c r="B125" s="234"/>
      <c r="C125" s="71">
        <f>C73+C80+C82+C90+C94+C101+C104+C107+C112+C115+C117</f>
        <v>6359975004.4000015</v>
      </c>
      <c r="D125" s="71">
        <f t="shared" ref="D125:E125" si="32">D73+D80+D82+D90+D94+D101+D104+D107+D112+D115+D117</f>
        <v>2935484937.7599998</v>
      </c>
      <c r="E125" s="71">
        <f t="shared" si="32"/>
        <v>2794874382.9400001</v>
      </c>
      <c r="F125" s="50">
        <f>D125-E125</f>
        <v>140610554.81999969</v>
      </c>
      <c r="G125" s="51">
        <f t="shared" si="18"/>
        <v>0.95209971851284769</v>
      </c>
      <c r="H125" s="50">
        <f>C125-E125</f>
        <v>3565100621.4600015</v>
      </c>
      <c r="I125" s="51">
        <f>E125/C125</f>
        <v>0.43944738477846701</v>
      </c>
      <c r="J125" s="26"/>
      <c r="K125" s="1"/>
      <c r="L125" s="1"/>
      <c r="M125" s="1"/>
      <c r="N125" s="1"/>
    </row>
    <row r="126" spans="1:14" ht="44.25" customHeight="1" x14ac:dyDescent="0.25">
      <c r="A126" s="235" t="s">
        <v>107</v>
      </c>
      <c r="B126" s="236"/>
      <c r="C126" s="77">
        <f>C119+C121+C124+C85+C92</f>
        <v>488548496.60000002</v>
      </c>
      <c r="D126" s="77">
        <f>D119+D121+D124+D85+D92</f>
        <v>198459117.07999998</v>
      </c>
      <c r="E126" s="77">
        <f>E119+E121+E124+E85+E92</f>
        <v>168520535.69</v>
      </c>
      <c r="F126" s="77">
        <f>F85+F119+F123+F124+F121</f>
        <v>51479831.390000001</v>
      </c>
      <c r="G126" s="117">
        <f t="shared" si="18"/>
        <v>0.84914484237107846</v>
      </c>
      <c r="H126" s="77">
        <f>H85+H119+H123+H124+H121</f>
        <v>471270710.91000003</v>
      </c>
      <c r="I126" s="117">
        <f t="shared" si="20"/>
        <v>0.34494126348315529</v>
      </c>
      <c r="J126" s="26"/>
      <c r="K126" s="1"/>
      <c r="L126" s="1"/>
      <c r="M126" s="1"/>
      <c r="N126" s="1"/>
    </row>
    <row r="127" spans="1:14" x14ac:dyDescent="0.25">
      <c r="A127" s="52" t="s">
        <v>108</v>
      </c>
      <c r="B127" s="99"/>
      <c r="C127" s="70">
        <f>C71-C125</f>
        <v>-448142267.42000198</v>
      </c>
      <c r="D127" s="70">
        <f t="shared" ref="D127:E127" si="33">D71-D125</f>
        <v>-41981772.630000114</v>
      </c>
      <c r="E127" s="70">
        <f t="shared" si="33"/>
        <v>-55347758.940000057</v>
      </c>
      <c r="F127" s="32"/>
      <c r="G127" s="33"/>
      <c r="H127" s="34"/>
      <c r="I127" s="35"/>
      <c r="J127" s="26"/>
      <c r="K127" s="1"/>
      <c r="L127" s="1"/>
      <c r="M127" s="1"/>
      <c r="N127" s="1"/>
    </row>
    <row r="128" spans="1:14" x14ac:dyDescent="0.25">
      <c r="A128" s="124"/>
      <c r="B128" s="101"/>
      <c r="C128" s="125"/>
      <c r="D128" s="125"/>
      <c r="E128" s="125"/>
      <c r="F128" s="54"/>
      <c r="G128" s="126"/>
      <c r="H128" s="127"/>
      <c r="I128" s="58"/>
      <c r="J128" s="26"/>
      <c r="K128" s="1"/>
      <c r="L128" s="1"/>
      <c r="M128" s="1"/>
      <c r="N128" s="1"/>
    </row>
    <row r="129" spans="1:14" x14ac:dyDescent="0.25">
      <c r="A129" s="124"/>
      <c r="B129" s="101"/>
      <c r="C129" s="125"/>
      <c r="D129" s="125"/>
      <c r="E129" s="125"/>
      <c r="F129" s="54"/>
      <c r="G129" s="126"/>
      <c r="H129" s="127"/>
      <c r="I129" s="58"/>
      <c r="J129" s="26"/>
      <c r="K129" s="1"/>
      <c r="L129" s="1"/>
      <c r="M129" s="1"/>
      <c r="N129" s="1"/>
    </row>
    <row r="130" spans="1:14" x14ac:dyDescent="0.25">
      <c r="A130" s="124"/>
      <c r="B130" s="101"/>
      <c r="C130" s="125"/>
      <c r="D130" s="125"/>
      <c r="E130" s="125"/>
      <c r="F130" s="54"/>
      <c r="G130" s="126"/>
      <c r="H130" s="127"/>
      <c r="I130" s="58"/>
      <c r="J130" s="26"/>
      <c r="K130" s="1"/>
      <c r="L130" s="1"/>
      <c r="M130" s="1"/>
      <c r="N130" s="1"/>
    </row>
    <row r="131" spans="1:14" x14ac:dyDescent="0.25">
      <c r="A131" s="124"/>
      <c r="B131" s="101"/>
      <c r="C131" s="125"/>
      <c r="D131" s="125"/>
      <c r="E131" s="125"/>
      <c r="F131" s="54"/>
      <c r="G131" s="126"/>
      <c r="H131" s="127"/>
      <c r="I131" s="58"/>
      <c r="J131" s="26"/>
      <c r="K131" s="1"/>
      <c r="L131" s="1"/>
      <c r="M131" s="1"/>
      <c r="N131" s="1"/>
    </row>
    <row r="132" spans="1:14" x14ac:dyDescent="0.25">
      <c r="A132" s="53"/>
      <c r="B132" s="101"/>
      <c r="C132" s="54"/>
      <c r="D132" s="54"/>
      <c r="E132" s="54"/>
      <c r="F132" s="54"/>
      <c r="G132" s="54"/>
      <c r="H132" s="55"/>
      <c r="I132" s="56"/>
      <c r="J132" s="26"/>
      <c r="K132" s="1"/>
      <c r="L132" s="1"/>
      <c r="M132" s="1"/>
      <c r="N132" s="1"/>
    </row>
    <row r="133" spans="1:14" x14ac:dyDescent="0.25">
      <c r="A133" s="53"/>
      <c r="B133" s="101"/>
      <c r="C133" s="54"/>
      <c r="D133" s="54"/>
      <c r="E133" s="57"/>
      <c r="F133" s="57"/>
      <c r="G133" s="57"/>
      <c r="H133" s="55"/>
      <c r="I133" s="56"/>
    </row>
    <row r="134" spans="1:14" x14ac:dyDescent="0.25">
      <c r="A134" s="53"/>
      <c r="B134" s="101"/>
      <c r="C134" s="54"/>
      <c r="D134" s="54"/>
      <c r="E134" s="57"/>
      <c r="F134" s="57"/>
      <c r="G134" s="57"/>
      <c r="H134" s="55"/>
      <c r="I134" s="56"/>
    </row>
    <row r="135" spans="1:14" x14ac:dyDescent="0.25">
      <c r="A135" s="237"/>
      <c r="B135" s="237"/>
      <c r="C135" s="237"/>
      <c r="D135" s="237"/>
      <c r="E135" s="237"/>
      <c r="F135" s="237"/>
      <c r="G135" s="237"/>
      <c r="H135" s="237"/>
      <c r="I135" s="237"/>
    </row>
    <row r="136" spans="1:14" x14ac:dyDescent="0.25">
      <c r="A136" s="238" t="s">
        <v>219</v>
      </c>
      <c r="B136" s="238"/>
      <c r="C136" s="238"/>
      <c r="D136" s="238"/>
      <c r="E136" s="238"/>
      <c r="F136" s="238"/>
      <c r="G136" s="238"/>
      <c r="H136" s="238"/>
      <c r="I136" s="238"/>
    </row>
    <row r="137" spans="1:14" x14ac:dyDescent="0.25">
      <c r="A137" s="239" t="s">
        <v>232</v>
      </c>
      <c r="B137" s="239"/>
      <c r="C137" s="239"/>
      <c r="D137" s="239"/>
      <c r="E137" s="239"/>
      <c r="F137" s="239"/>
      <c r="G137" s="239"/>
      <c r="H137" s="239"/>
      <c r="I137" s="239"/>
    </row>
    <row r="138" spans="1:14" x14ac:dyDescent="0.25">
      <c r="A138" s="17"/>
      <c r="B138" s="101"/>
      <c r="C138" s="54"/>
      <c r="D138" s="54"/>
      <c r="E138" s="54"/>
      <c r="F138" s="54"/>
      <c r="G138" s="54"/>
      <c r="H138" s="55"/>
      <c r="I138" s="56"/>
    </row>
    <row r="139" spans="1:14" x14ac:dyDescent="0.2">
      <c r="A139" s="242" t="s">
        <v>6</v>
      </c>
      <c r="B139" s="242" t="s">
        <v>5</v>
      </c>
      <c r="C139" s="243" t="s">
        <v>218</v>
      </c>
      <c r="D139" s="245" t="s">
        <v>233</v>
      </c>
      <c r="E139" s="247"/>
      <c r="F139" s="82"/>
      <c r="G139" s="82"/>
      <c r="H139" s="248"/>
      <c r="I139" s="249"/>
    </row>
    <row r="140" spans="1:14" x14ac:dyDescent="0.2">
      <c r="A140" s="242"/>
      <c r="B140" s="242"/>
      <c r="C140" s="244"/>
      <c r="D140" s="246"/>
      <c r="E140" s="247"/>
      <c r="F140" s="82"/>
      <c r="G140" s="82"/>
      <c r="H140" s="248"/>
      <c r="I140" s="249"/>
    </row>
    <row r="141" spans="1:14" s="3" customFormat="1" x14ac:dyDescent="0.2">
      <c r="A141" s="206" t="s">
        <v>223</v>
      </c>
      <c r="B141" s="99"/>
      <c r="C141" s="207">
        <f>C142+C147</f>
        <v>448142267.42000198</v>
      </c>
      <c r="D141" s="207">
        <f>D142+D147</f>
        <v>55347758.939999945</v>
      </c>
      <c r="E141" s="60"/>
      <c r="F141" s="60"/>
      <c r="G141" s="60"/>
      <c r="H141" s="208"/>
      <c r="I141" s="209"/>
      <c r="J141" s="210"/>
    </row>
    <row r="142" spans="1:14" x14ac:dyDescent="0.25">
      <c r="A142" s="250" t="s">
        <v>157</v>
      </c>
      <c r="B142" s="250"/>
      <c r="C142" s="59">
        <f>C143+C144</f>
        <v>270600000</v>
      </c>
      <c r="D142" s="59">
        <f>D143+D144</f>
        <v>-50331369.619999997</v>
      </c>
      <c r="E142" s="60"/>
      <c r="F142" s="60"/>
      <c r="G142" s="60"/>
      <c r="H142" s="55"/>
      <c r="I142" s="58"/>
    </row>
    <row r="143" spans="1:14" s="197" customFormat="1" ht="63" x14ac:dyDescent="0.25">
      <c r="A143" s="135" t="s">
        <v>224</v>
      </c>
      <c r="B143" s="199" t="s">
        <v>225</v>
      </c>
      <c r="C143" s="203">
        <v>319000000</v>
      </c>
      <c r="D143" s="203">
        <v>0</v>
      </c>
      <c r="E143" s="60"/>
      <c r="F143" s="60"/>
      <c r="G143" s="60"/>
      <c r="H143" s="55"/>
      <c r="I143" s="58"/>
      <c r="J143" s="31"/>
    </row>
    <row r="144" spans="1:14" s="202" customFormat="1" ht="31.5" x14ac:dyDescent="0.25">
      <c r="A144" s="135" t="s">
        <v>227</v>
      </c>
      <c r="B144" s="199" t="s">
        <v>229</v>
      </c>
      <c r="C144" s="203">
        <f>C145+C146</f>
        <v>-48400000</v>
      </c>
      <c r="D144" s="203">
        <f>D145+D146</f>
        <v>-50331369.619999997</v>
      </c>
      <c r="E144" s="60"/>
      <c r="F144" s="60"/>
      <c r="G144" s="60"/>
      <c r="H144" s="55"/>
      <c r="I144" s="58"/>
      <c r="J144" s="31"/>
    </row>
    <row r="145" spans="1:10" s="197" customFormat="1" ht="47.25" x14ac:dyDescent="0.25">
      <c r="A145" s="135" t="s">
        <v>226</v>
      </c>
      <c r="B145" s="199" t="s">
        <v>228</v>
      </c>
      <c r="C145" s="203">
        <v>-90000000</v>
      </c>
      <c r="D145" s="203">
        <v>-54000000</v>
      </c>
      <c r="E145" s="60"/>
      <c r="F145" s="60"/>
      <c r="G145" s="60"/>
      <c r="H145" s="55"/>
      <c r="I145" s="58"/>
      <c r="J145" s="31"/>
    </row>
    <row r="146" spans="1:10" s="197" customFormat="1" ht="47.25" x14ac:dyDescent="0.25">
      <c r="A146" s="135" t="s">
        <v>210</v>
      </c>
      <c r="B146" s="199" t="s">
        <v>211</v>
      </c>
      <c r="C146" s="203">
        <v>41600000</v>
      </c>
      <c r="D146" s="203">
        <v>3668630.38</v>
      </c>
      <c r="E146" s="60"/>
      <c r="F146" s="60"/>
      <c r="G146" s="60"/>
      <c r="H146" s="55"/>
      <c r="I146" s="58"/>
      <c r="J146" s="31"/>
    </row>
    <row r="147" spans="1:10" ht="31.5" x14ac:dyDescent="0.25">
      <c r="A147" s="22" t="s">
        <v>169</v>
      </c>
      <c r="B147" s="98" t="s">
        <v>109</v>
      </c>
      <c r="C147" s="66">
        <f>C148+C149</f>
        <v>177542267.42000198</v>
      </c>
      <c r="D147" s="66">
        <f>D148+D149</f>
        <v>105679128.55999994</v>
      </c>
      <c r="E147" s="81"/>
      <c r="F147" s="81"/>
      <c r="G147" s="81"/>
      <c r="H147" s="61"/>
      <c r="I147" s="62"/>
    </row>
    <row r="148" spans="1:10" ht="49.5" customHeight="1" x14ac:dyDescent="0.25">
      <c r="A148" s="78" t="s">
        <v>168</v>
      </c>
      <c r="B148" s="98" t="s">
        <v>158</v>
      </c>
      <c r="C148" s="21">
        <f>-C71-C146-C143</f>
        <v>-6272432736.9799995</v>
      </c>
      <c r="D148" s="21">
        <v>-2803635648.0799999</v>
      </c>
      <c r="E148" s="67"/>
      <c r="F148" s="81"/>
      <c r="G148" s="81"/>
      <c r="H148" s="61"/>
      <c r="I148" s="62"/>
    </row>
    <row r="149" spans="1:10" ht="46.5" customHeight="1" x14ac:dyDescent="0.25">
      <c r="A149" s="78" t="s">
        <v>167</v>
      </c>
      <c r="B149" s="98" t="s">
        <v>159</v>
      </c>
      <c r="C149" s="21">
        <f>C125-C145</f>
        <v>6449975004.4000015</v>
      </c>
      <c r="D149" s="21">
        <v>2909314776.6399999</v>
      </c>
      <c r="E149" s="67"/>
      <c r="F149" s="81"/>
      <c r="G149" s="81"/>
      <c r="H149" s="61"/>
      <c r="I149" s="62"/>
    </row>
    <row r="150" spans="1:10" x14ac:dyDescent="0.25">
      <c r="A150" s="11"/>
      <c r="B150" s="100"/>
      <c r="C150" s="57"/>
      <c r="D150" s="57"/>
      <c r="E150" s="57"/>
      <c r="F150" s="57"/>
      <c r="G150" s="57"/>
      <c r="H150" s="64"/>
      <c r="I150" s="65"/>
    </row>
    <row r="151" spans="1:10" x14ac:dyDescent="0.25">
      <c r="A151" s="11"/>
      <c r="B151" s="100"/>
      <c r="C151" s="57"/>
      <c r="D151" s="57"/>
      <c r="E151" s="57"/>
      <c r="F151" s="57"/>
      <c r="G151" s="57"/>
      <c r="H151" s="64"/>
      <c r="I151" s="65"/>
    </row>
    <row r="152" spans="1:10" x14ac:dyDescent="0.25">
      <c r="A152" s="11"/>
      <c r="B152" s="100"/>
      <c r="C152" s="57"/>
      <c r="D152" s="57"/>
      <c r="E152" s="57"/>
      <c r="F152" s="57"/>
      <c r="G152" s="57"/>
      <c r="H152" s="64"/>
      <c r="I152" s="65"/>
    </row>
    <row r="153" spans="1:10" x14ac:dyDescent="0.25">
      <c r="A153" s="11"/>
      <c r="B153" s="100"/>
      <c r="C153" s="57"/>
      <c r="D153" s="57"/>
      <c r="E153" s="57"/>
      <c r="F153" s="57"/>
      <c r="G153" s="57"/>
      <c r="H153" s="64"/>
      <c r="I153" s="65"/>
    </row>
    <row r="154" spans="1:10" x14ac:dyDescent="0.25">
      <c r="A154" s="10"/>
      <c r="B154" s="104"/>
      <c r="C154" s="57"/>
      <c r="D154" s="57"/>
      <c r="E154" s="57"/>
      <c r="F154" s="57"/>
      <c r="G154" s="57"/>
      <c r="H154" s="64"/>
      <c r="I154" s="65"/>
    </row>
    <row r="155" spans="1:10" x14ac:dyDescent="0.25">
      <c r="A155" s="10" t="s">
        <v>22</v>
      </c>
      <c r="B155" s="104" t="s">
        <v>110</v>
      </c>
      <c r="C155" s="240"/>
      <c r="D155" s="240"/>
      <c r="E155" s="240"/>
      <c r="F155" s="61"/>
      <c r="G155" s="61"/>
      <c r="H155" s="241"/>
      <c r="I155" s="241"/>
    </row>
    <row r="156" spans="1:10" x14ac:dyDescent="0.25">
      <c r="A156" s="11"/>
      <c r="B156" s="100"/>
      <c r="C156" s="57"/>
      <c r="D156" s="57"/>
      <c r="E156" s="57"/>
      <c r="F156" s="57"/>
      <c r="G156" s="57"/>
      <c r="H156" s="64"/>
      <c r="I156" s="65"/>
    </row>
  </sheetData>
  <mergeCells count="37">
    <mergeCell ref="E5:I5"/>
    <mergeCell ref="E10:E11"/>
    <mergeCell ref="A6:I6"/>
    <mergeCell ref="D10:D11"/>
    <mergeCell ref="F10:G10"/>
    <mergeCell ref="A8:I8"/>
    <mergeCell ref="A7:I7"/>
    <mergeCell ref="B10:B11"/>
    <mergeCell ref="A13:B13"/>
    <mergeCell ref="A10:A11"/>
    <mergeCell ref="C10:C11"/>
    <mergeCell ref="A12:I12"/>
    <mergeCell ref="H10:I10"/>
    <mergeCell ref="A36:B36"/>
    <mergeCell ref="A124:B124"/>
    <mergeCell ref="A72:I72"/>
    <mergeCell ref="A85:B85"/>
    <mergeCell ref="A119:B119"/>
    <mergeCell ref="A121:B121"/>
    <mergeCell ref="A123:B123"/>
    <mergeCell ref="A92:B92"/>
    <mergeCell ref="A71:B71"/>
    <mergeCell ref="C155:E155"/>
    <mergeCell ref="H155:I155"/>
    <mergeCell ref="A139:A140"/>
    <mergeCell ref="B139:B140"/>
    <mergeCell ref="C139:C140"/>
    <mergeCell ref="D139:D140"/>
    <mergeCell ref="E139:E140"/>
    <mergeCell ref="H139:H140"/>
    <mergeCell ref="I139:I140"/>
    <mergeCell ref="A142:B142"/>
    <mergeCell ref="A125:B125"/>
    <mergeCell ref="A126:B126"/>
    <mergeCell ref="A135:I135"/>
    <mergeCell ref="A136:I136"/>
    <mergeCell ref="A137:I137"/>
  </mergeCells>
  <phoneticPr fontId="7" type="noConversion"/>
  <printOptions horizontalCentered="1"/>
  <pageMargins left="0.19685039370078741" right="0.19685039370078741" top="0.39370078740157483" bottom="0.27559055118110237" header="0.31496062992125984" footer="0.23622047244094491"/>
  <pageSetup paperSize="9" scale="6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</vt:lpstr>
      <vt:lpstr>район!Заголовки_для_печати</vt:lpstr>
      <vt:lpstr>район!Область_печати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2022-11-02T05:50:31Z</cp:lastPrinted>
  <dcterms:created xsi:type="dcterms:W3CDTF">2008-02-15T06:04:14Z</dcterms:created>
  <dcterms:modified xsi:type="dcterms:W3CDTF">2025-08-05T02:04:37Z</dcterms:modified>
</cp:coreProperties>
</file>