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52" activeTab="1"/>
  </bookViews>
  <sheets>
    <sheet name="план мероприятий" sheetId="3" r:id="rId1"/>
    <sheet name="ресурс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4" l="1"/>
  <c r="F102" i="4"/>
  <c r="E102" i="4"/>
  <c r="G90" i="4"/>
  <c r="F90" i="4"/>
  <c r="E90" i="4"/>
  <c r="G84" i="4"/>
  <c r="F84" i="4"/>
  <c r="E84" i="4"/>
  <c r="E81" i="4" s="1"/>
  <c r="G81" i="4"/>
  <c r="F81" i="4"/>
  <c r="E78" i="4" l="1"/>
  <c r="E99" i="4"/>
  <c r="E18" i="4"/>
  <c r="J75" i="3" l="1"/>
  <c r="K75" i="3"/>
  <c r="I75" i="3"/>
  <c r="F78" i="4"/>
  <c r="I77" i="4"/>
  <c r="I78" i="4"/>
  <c r="I79" i="4"/>
  <c r="I80" i="4"/>
  <c r="H77" i="4"/>
  <c r="H78" i="4"/>
  <c r="H79" i="4"/>
  <c r="H80" i="4"/>
  <c r="G77" i="4"/>
  <c r="G79" i="4"/>
  <c r="G80" i="4"/>
  <c r="F77" i="4"/>
  <c r="F79" i="4"/>
  <c r="F80" i="4"/>
  <c r="F76" i="4"/>
  <c r="G76" i="4"/>
  <c r="H76" i="4"/>
  <c r="I76" i="4"/>
  <c r="E77" i="4"/>
  <c r="E79" i="4"/>
  <c r="E80" i="4"/>
  <c r="E76" i="4"/>
  <c r="G78" i="4"/>
  <c r="D54" i="4" l="1"/>
  <c r="D104" i="4"/>
  <c r="D103" i="4"/>
  <c r="D102" i="4"/>
  <c r="D101" i="4"/>
  <c r="D100" i="4"/>
  <c r="I99" i="4"/>
  <c r="H99" i="4"/>
  <c r="G99" i="4"/>
  <c r="F99" i="4"/>
  <c r="D98" i="4"/>
  <c r="D97" i="4"/>
  <c r="D96" i="4"/>
  <c r="D95" i="4"/>
  <c r="D94" i="4"/>
  <c r="I93" i="4"/>
  <c r="H93" i="4"/>
  <c r="G93" i="4"/>
  <c r="F93" i="4"/>
  <c r="E93" i="4"/>
  <c r="D92" i="4"/>
  <c r="D91" i="4"/>
  <c r="D90" i="4"/>
  <c r="D89" i="4"/>
  <c r="D88" i="4"/>
  <c r="I87" i="4"/>
  <c r="H87" i="4"/>
  <c r="G87" i="4"/>
  <c r="F87" i="4"/>
  <c r="E87" i="4"/>
  <c r="D86" i="4"/>
  <c r="D85" i="4"/>
  <c r="D84" i="4"/>
  <c r="D83" i="4"/>
  <c r="D82" i="4"/>
  <c r="I81" i="4"/>
  <c r="H81" i="4"/>
  <c r="D80" i="4"/>
  <c r="D79" i="4"/>
  <c r="D77" i="4"/>
  <c r="I75" i="4"/>
  <c r="D74" i="4"/>
  <c r="D73" i="4"/>
  <c r="D72" i="4"/>
  <c r="D71" i="4"/>
  <c r="D70" i="4"/>
  <c r="I69" i="4"/>
  <c r="H69" i="4"/>
  <c r="G69" i="4"/>
  <c r="F69" i="4"/>
  <c r="E69" i="4"/>
  <c r="I68" i="4"/>
  <c r="H68" i="4"/>
  <c r="G68" i="4"/>
  <c r="F68" i="4"/>
  <c r="E68" i="4"/>
  <c r="I67" i="4"/>
  <c r="H67" i="4"/>
  <c r="G67" i="4"/>
  <c r="F67" i="4"/>
  <c r="E67" i="4"/>
  <c r="I66" i="4"/>
  <c r="H66" i="4"/>
  <c r="G66" i="4"/>
  <c r="F66" i="4"/>
  <c r="E66" i="4"/>
  <c r="I65" i="4"/>
  <c r="H65" i="4"/>
  <c r="G65" i="4"/>
  <c r="F65" i="4"/>
  <c r="E65" i="4"/>
  <c r="I64" i="4"/>
  <c r="H64" i="4"/>
  <c r="G64" i="4"/>
  <c r="F64" i="4"/>
  <c r="E64" i="4"/>
  <c r="D62" i="4"/>
  <c r="D61" i="4"/>
  <c r="D60" i="4"/>
  <c r="D59" i="4"/>
  <c r="D58" i="4"/>
  <c r="I57" i="4"/>
  <c r="H57" i="4"/>
  <c r="G57" i="4"/>
  <c r="F57" i="4"/>
  <c r="E57" i="4"/>
  <c r="D56" i="4"/>
  <c r="D55" i="4"/>
  <c r="D53" i="4"/>
  <c r="D52" i="4"/>
  <c r="I51" i="4"/>
  <c r="H51" i="4"/>
  <c r="G51" i="4"/>
  <c r="F51" i="4"/>
  <c r="E51" i="4"/>
  <c r="I50" i="4"/>
  <c r="H50" i="4"/>
  <c r="G50" i="4"/>
  <c r="F50" i="4"/>
  <c r="D50" i="4" s="1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D44" i="4"/>
  <c r="D43" i="4"/>
  <c r="D42" i="4"/>
  <c r="D41" i="4"/>
  <c r="D40" i="4"/>
  <c r="I39" i="4"/>
  <c r="H39" i="4"/>
  <c r="G39" i="4"/>
  <c r="F39" i="4"/>
  <c r="E39" i="4"/>
  <c r="I38" i="4"/>
  <c r="H38" i="4"/>
  <c r="G38" i="4"/>
  <c r="F38" i="4"/>
  <c r="F14" i="4" s="1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D32" i="4"/>
  <c r="D31" i="4"/>
  <c r="D30" i="4"/>
  <c r="D29" i="4"/>
  <c r="D28" i="4"/>
  <c r="I27" i="4"/>
  <c r="H27" i="4"/>
  <c r="G27" i="4"/>
  <c r="F27" i="4"/>
  <c r="E27" i="4"/>
  <c r="D26" i="4"/>
  <c r="D25" i="4"/>
  <c r="D24" i="4"/>
  <c r="D23" i="4"/>
  <c r="D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F12" i="4" s="1"/>
  <c r="D18" i="4"/>
  <c r="I17" i="4"/>
  <c r="H17" i="4"/>
  <c r="G17" i="4"/>
  <c r="F17" i="4"/>
  <c r="E17" i="4"/>
  <c r="I16" i="4"/>
  <c r="H16" i="4"/>
  <c r="G16" i="4"/>
  <c r="F16" i="4"/>
  <c r="E16" i="4"/>
  <c r="F10" i="4"/>
  <c r="H15" i="4" l="1"/>
  <c r="E15" i="4"/>
  <c r="E13" i="4"/>
  <c r="I13" i="4"/>
  <c r="H14" i="4"/>
  <c r="E10" i="4"/>
  <c r="I10" i="4"/>
  <c r="D49" i="4"/>
  <c r="H63" i="4"/>
  <c r="E12" i="4"/>
  <c r="D65" i="4"/>
  <c r="D20" i="4"/>
  <c r="E11" i="4"/>
  <c r="I15" i="4"/>
  <c r="G11" i="4"/>
  <c r="D16" i="4"/>
  <c r="H11" i="4"/>
  <c r="D36" i="4"/>
  <c r="H13" i="4"/>
  <c r="G14" i="4"/>
  <c r="D39" i="4"/>
  <c r="H45" i="4"/>
  <c r="D81" i="4"/>
  <c r="F15" i="4"/>
  <c r="G13" i="4"/>
  <c r="E33" i="4"/>
  <c r="I33" i="4"/>
  <c r="H33" i="4"/>
  <c r="D38" i="4"/>
  <c r="D67" i="4"/>
  <c r="F11" i="4"/>
  <c r="I11" i="4"/>
  <c r="D47" i="4"/>
  <c r="D69" i="4"/>
  <c r="D87" i="4"/>
  <c r="D57" i="4"/>
  <c r="I12" i="4"/>
  <c r="D99" i="4"/>
  <c r="E14" i="4"/>
  <c r="G15" i="4"/>
  <c r="D35" i="4"/>
  <c r="G45" i="4"/>
  <c r="I14" i="4"/>
  <c r="I63" i="4"/>
  <c r="H75" i="4"/>
  <c r="D27" i="4"/>
  <c r="F45" i="4"/>
  <c r="D21" i="4"/>
  <c r="D37" i="4"/>
  <c r="D17" i="4"/>
  <c r="H10" i="4"/>
  <c r="H9" i="4" s="1"/>
  <c r="E45" i="4"/>
  <c r="G63" i="4"/>
  <c r="F13" i="4"/>
  <c r="D19" i="4"/>
  <c r="G10" i="4"/>
  <c r="H12" i="4"/>
  <c r="D46" i="4"/>
  <c r="F63" i="4"/>
  <c r="F33" i="4"/>
  <c r="D48" i="4"/>
  <c r="E63" i="4"/>
  <c r="I45" i="4"/>
  <c r="D34" i="4"/>
  <c r="D51" i="4"/>
  <c r="D68" i="4"/>
  <c r="G75" i="4"/>
  <c r="G12" i="4"/>
  <c r="D93" i="4"/>
  <c r="F75" i="4"/>
  <c r="D78" i="4"/>
  <c r="E75" i="4"/>
  <c r="G33" i="4"/>
  <c r="D66" i="4"/>
  <c r="D64" i="4"/>
  <c r="D76" i="4"/>
  <c r="D10" i="4" l="1"/>
  <c r="D11" i="4"/>
  <c r="D13" i="4"/>
  <c r="D33" i="4"/>
  <c r="F9" i="4"/>
  <c r="D15" i="4"/>
  <c r="I9" i="4"/>
  <c r="D14" i="4"/>
  <c r="D45" i="4"/>
  <c r="G9" i="4"/>
  <c r="E9" i="4"/>
  <c r="D12" i="4"/>
  <c r="D75" i="4"/>
  <c r="D63" i="4"/>
  <c r="K74" i="3"/>
  <c r="J74" i="3"/>
  <c r="K76" i="3"/>
  <c r="K77" i="3"/>
  <c r="J76" i="3"/>
  <c r="J77" i="3"/>
  <c r="I74" i="3"/>
  <c r="I76" i="3"/>
  <c r="I77" i="3"/>
  <c r="J73" i="3"/>
  <c r="K73" i="3"/>
  <c r="I73" i="3"/>
  <c r="D9" i="4" l="1"/>
  <c r="J72" i="3"/>
  <c r="I48" i="3"/>
  <c r="K54" i="3"/>
  <c r="J54" i="3"/>
  <c r="I54" i="3"/>
  <c r="K48" i="3"/>
  <c r="J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J42" i="3" l="1"/>
  <c r="I42" i="3"/>
  <c r="K42" i="3"/>
  <c r="K96" i="3" l="1"/>
  <c r="J96" i="3"/>
  <c r="I96" i="3"/>
  <c r="K90" i="3"/>
  <c r="J90" i="3"/>
  <c r="I90" i="3"/>
  <c r="K84" i="3"/>
  <c r="J84" i="3"/>
  <c r="I84" i="3"/>
  <c r="K78" i="3"/>
  <c r="J78" i="3"/>
  <c r="I78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24" i="3"/>
  <c r="J24" i="3"/>
  <c r="I24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P5" i="3"/>
  <c r="O5" i="3"/>
  <c r="J60" i="3" l="1"/>
  <c r="K60" i="3"/>
  <c r="I60" i="3"/>
  <c r="K7" i="3"/>
  <c r="I10" i="3"/>
  <c r="I8" i="3"/>
  <c r="I30" i="3"/>
  <c r="K11" i="3"/>
  <c r="J11" i="3"/>
  <c r="I7" i="3"/>
  <c r="I11" i="3"/>
  <c r="J7" i="3"/>
  <c r="K10" i="3"/>
  <c r="J10" i="3"/>
  <c r="K9" i="3"/>
  <c r="J9" i="3"/>
  <c r="I9" i="3"/>
  <c r="K8" i="3"/>
  <c r="K30" i="3"/>
  <c r="J8" i="3"/>
  <c r="J30" i="3"/>
  <c r="K72" i="3"/>
  <c r="I72" i="3"/>
  <c r="I12" i="3"/>
  <c r="J12" i="3"/>
  <c r="K12" i="3"/>
  <c r="I6" i="3" l="1"/>
  <c r="K6" i="3"/>
  <c r="J6" i="3"/>
</calcChain>
</file>

<file path=xl/sharedStrings.xml><?xml version="1.0" encoding="utf-8"?>
<sst xmlns="http://schemas.openxmlformats.org/spreadsheetml/2006/main" count="364" uniqueCount="128">
  <si>
    <t>№ п/п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</si>
  <si>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</si>
  <si>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</si>
  <si>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</si>
  <si>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</si>
  <si>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</si>
  <si>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</si>
  <si>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</si>
  <si>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</si>
  <si>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</si>
  <si>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</si>
  <si>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</si>
  <si>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</si>
  <si>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</si>
  <si>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</si>
  <si>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</si>
  <si>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</si>
  <si>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</si>
  <si>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</si>
  <si>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</si>
  <si>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>"Согласовано"     _______________ "__" __________</t>
  </si>
  <si>
    <t>1.1.2.</t>
  </si>
  <si>
    <t>ведомственные проекты/ муниципальные проекты/комплексы процессных мероприятий/мероприятия</t>
  </si>
  <si>
    <t>Ведомственный проект           "Обеспечение прав граждан на участие в культурной жизни"</t>
  </si>
  <si>
    <t>Мероприятие                          "Культурно -массовые и информационно - просветительские мероприятия"</t>
  </si>
  <si>
    <t>1.1.3.</t>
  </si>
  <si>
    <t xml:space="preserve">Мероприятие                            "Развитие и гармонизация межнациональных и межконфессиональных отношений" </t>
  </si>
  <si>
    <t>1.2.</t>
  </si>
  <si>
    <t>Ведомственный проект          "Сохранение культурного и исторического наследия, расширение доступа населения к культурным ценностям и информации"</t>
  </si>
  <si>
    <t>1.3.</t>
  </si>
  <si>
    <t>Ведомственный проект              "Воспитание и дополнительное образование"</t>
  </si>
  <si>
    <t>1.4.</t>
  </si>
  <si>
    <t>Количество проведенных мероприятий</t>
  </si>
  <si>
    <t>Количество участников мероприятий</t>
  </si>
  <si>
    <t>чел</t>
  </si>
  <si>
    <t>шт</t>
  </si>
  <si>
    <t>Количество национальных культурных общественных объединений</t>
  </si>
  <si>
    <t>Количество публикаций в средствах массовой информации</t>
  </si>
  <si>
    <t>Количество читателей библиотек</t>
  </si>
  <si>
    <t>Книговыдача в библиотеках</t>
  </si>
  <si>
    <t>%</t>
  </si>
  <si>
    <t>Количество посещений библиотек</t>
  </si>
  <si>
    <t>Количество посещений музея</t>
  </si>
  <si>
    <t>Количество паспортов, заведенных на предметы основного фонда</t>
  </si>
  <si>
    <t>Количество выпускников, поступивших в учебные заведения культуры и искусства</t>
  </si>
  <si>
    <t>Количество подготовленных лауреатов и дипломантов республиканских, всероссийских и международных конкурсов</t>
  </si>
  <si>
    <t>10/4</t>
  </si>
  <si>
    <t>12/5</t>
  </si>
  <si>
    <t>чел     лауреат/ дипломант</t>
  </si>
  <si>
    <t>0703</t>
  </si>
  <si>
    <t>701</t>
  </si>
  <si>
    <t>5040022004</t>
  </si>
  <si>
    <t>Наименование</t>
  </si>
  <si>
    <t>0801</t>
  </si>
  <si>
    <t>5040022001</t>
  </si>
  <si>
    <t>5040022002</t>
  </si>
  <si>
    <t>5030010000</t>
  </si>
  <si>
    <t>5030010090</t>
  </si>
  <si>
    <t>0804</t>
  </si>
  <si>
    <t xml:space="preserve">Приложение № 4                                                                      к Порядку разработки и 
реализации муниципальных программ
</t>
  </si>
  <si>
    <t>План мероприятий по реализации муниципальной программы "Развитие культуры Ленского района"</t>
  </si>
  <si>
    <t xml:space="preserve">Комплекс процессных мероприятий   </t>
  </si>
  <si>
    <t>Мероприятие                                "Техническое оснащение муниципальных музеев"</t>
  </si>
  <si>
    <t>Мероприятие "Модернизация муниципальных детских школ искусств по видам искусств"</t>
  </si>
  <si>
    <t>5040069380</t>
  </si>
  <si>
    <t>5030010060</t>
  </si>
  <si>
    <t xml:space="preserve">МКУ Ленское районное управление культуры    </t>
  </si>
  <si>
    <t>Количество публикация научными сотрудниками в средствах массовой информации</t>
  </si>
  <si>
    <t xml:space="preserve">Количество подписчиков всоциальных сетях </t>
  </si>
  <si>
    <t>Количество посещений сайтов учреждений</t>
  </si>
  <si>
    <t>Доля населения зарегистрированного в МКУК ЛМЦБС</t>
  </si>
  <si>
    <t>Количество модернизированных объектов</t>
  </si>
  <si>
    <t>1.4.1.</t>
  </si>
  <si>
    <t>1.3.1.</t>
  </si>
  <si>
    <t>1.2.1.</t>
  </si>
  <si>
    <t>Муниципальная программа "Развитие культуры Ленского района"</t>
  </si>
  <si>
    <t>Ведомственный проект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</si>
  <si>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Количество введеных в эксплуатацию объектов культуры</t>
  </si>
  <si>
    <t>1.3.2.</t>
  </si>
  <si>
    <t>1.5.</t>
  </si>
  <si>
    <t>1.5.1.</t>
  </si>
  <si>
    <t>1.5.2.</t>
  </si>
  <si>
    <t>1.5.3.</t>
  </si>
  <si>
    <t>1.5.4.</t>
  </si>
  <si>
    <t>50300П4012</t>
  </si>
  <si>
    <t>Мероприятие                                      Строительство объекта "Дом культуры в селе Беченча"</t>
  </si>
  <si>
    <t>50300П4013</t>
  </si>
  <si>
    <t xml:space="preserve"> МКУК Ленский историко-краеведческий музей</t>
  </si>
  <si>
    <t>МКОДО Детская школа искусств г. Ленска</t>
  </si>
  <si>
    <t>МКУ Ленское районное управление культуры</t>
  </si>
  <si>
    <t>МКУК Ленская межпоселенческая централизованная библиотечная система</t>
  </si>
  <si>
    <t>МКУК Ленский историко-краеведческий музей</t>
  </si>
  <si>
    <t>МКОДО Детская школа искусств г. Ленск</t>
  </si>
  <si>
    <t>Мероприятие                                      Строительство объекта "Культурно-спортивный комплекс в селе Южная Нюя"</t>
  </si>
  <si>
    <t xml:space="preserve">Начальник МКУ ЛРУК </t>
  </si>
  <si>
    <t xml:space="preserve">Мальцева А.А. </t>
  </si>
  <si>
    <t>Приложение 2</t>
  </si>
  <si>
    <t>к муниципальной программе</t>
  </si>
  <si>
    <t xml:space="preserve">Ресурсное обеспечение реализации муниципальной программы "Развитие культуры Ленского района" 
</t>
  </si>
  <si>
    <t>(рублей)</t>
  </si>
  <si>
    <t>Наименование муниципальной программы/структурных элементов/мероприятий</t>
  </si>
  <si>
    <t>Источник финансирования</t>
  </si>
  <si>
    <t>Объемы бюджетных ассигнований</t>
  </si>
  <si>
    <t>Муниципальная программа                              "Развитие культуры Ленского района"</t>
  </si>
  <si>
    <t>всего:</t>
  </si>
  <si>
    <t>Федеральный бюджет</t>
  </si>
  <si>
    <t>Государственный бюджет Республики Саха (Якутия)</t>
  </si>
  <si>
    <t>Бюджет МО "Ленский район"</t>
  </si>
  <si>
    <t>Бюджеты поселений</t>
  </si>
  <si>
    <t>Внебюджетные источники</t>
  </si>
  <si>
    <t>Мероприятие                                                      "Культурно -массовые и информационно - просветительские мероприятия"</t>
  </si>
  <si>
    <t xml:space="preserve">Мероприятие                                                      "Развитие и гармонизация межнациональных и межконфессиональных отношений" </t>
  </si>
  <si>
    <t>Ведомственный проект                                   "Сохранение культурного и исторического наследия, расширение доступа населения к культурным ценностям и информации"</t>
  </si>
  <si>
    <t>Ведомственный проект                                  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</si>
  <si>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Мероприятие                                                      "Строительство объекта: "Дом культуры в селе Беченча"</t>
  </si>
  <si>
    <t>Мероприятие                                                       "Строительство объекта "Культурно-спортивный комплекс в селе Южная Нюя"</t>
  </si>
  <si>
    <t>Мероприятие                                                      "Модернизация муниципальных детских школ искусств по видам искусств"</t>
  </si>
  <si>
    <t>Администрация МО Ленский район</t>
  </si>
  <si>
    <t>Мероприятие                                                      "Расходы на обеспечение деятельности (оказание услуг) муниципальных учреждений" муниципальных управлений культур</t>
  </si>
  <si>
    <t>Мероприятие                                                      "Расходы на обеспечение деятельности (оказание услуг) муниципальных учреждений" (библиотеки)</t>
  </si>
  <si>
    <t>Мероприятие                                                      "Расходы на обеспечение деятельности (оказание услуг) муниципальных учреждений" (музеи)</t>
  </si>
  <si>
    <t>5040022005</t>
  </si>
  <si>
    <t>Администрация муниципального образования "Ленский район"</t>
  </si>
  <si>
    <t>Мероприятие                                      "Расходы на обеспечение деятельности (оказание услуг) муниципальных учреждений" (библиотеки)</t>
  </si>
  <si>
    <t>Мероприятие                                      "Расходы на обеспечение деятельности (оказание услуг) муниципальных учреждений" (муниципальные управления культуры)</t>
  </si>
  <si>
    <t>Мероприятие                                      "Расходы на обеспечение деятельности (оказание услуг) муниципальных учреждений" (образовательные учреждения в сфере культуры и искусства)</t>
  </si>
  <si>
    <t>Мероприятие                                                       "Расходы на обеспечение деятельности (оказание услуг) муниципальных учреждений" (образовательные учреждения в сфере культуры и искусства)</t>
  </si>
  <si>
    <t>Мероприятие                                      "Расходы на обеспечение деятельности (оказание услуг) муниципальных учреждений" (музеи)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</si>
</sst>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6">
      <alignment horizontal="center" vertical="center" wrapText="1"/>
    </xf>
    <xf numFmtId="0" fontId="1" fillId="0" borderId="0"/>
  </cellStyleXfs>
  <cellXfs count="146">
    <xf numFmtId="0" fontId="0" fillId="0" borderId="0" xfId="0"/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3" fontId="3" fillId="0" borderId="5" xfId="0" applyNumberFormat="1" applyFont="1" applyFill="1" applyBorder="1" applyAlignment="1">
      <alignment vertical="center" wrapText="1"/>
    </xf>
    <xf numFmtId="43" fontId="4" fillId="0" borderId="5" xfId="1" applyFont="1" applyFill="1" applyBorder="1" applyAlignment="1">
      <alignment vertical="center" wrapText="1"/>
    </xf>
    <xf numFmtId="0" fontId="3" fillId="0" borderId="0" xfId="0" applyFont="1" applyFill="1"/>
    <xf numFmtId="49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6" xfId="3" applyNumberFormat="1" applyFont="1" applyFill="1" applyAlignment="1" applyProtection="1">
      <alignment horizontal="left" vertical="center" wrapText="1" indent="1"/>
    </xf>
    <xf numFmtId="164" fontId="3" fillId="0" borderId="5" xfId="1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" fontId="8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3" fillId="0" borderId="5" xfId="4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4" fontId="3" fillId="2" borderId="5" xfId="0" applyNumberFormat="1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4" fontId="10" fillId="0" borderId="0" xfId="4" applyNumberFormat="1" applyFont="1" applyFill="1" applyAlignment="1">
      <alignment horizontal="center" vertical="center" wrapText="1"/>
    </xf>
    <xf numFmtId="4" fontId="10" fillId="0" borderId="0" xfId="4" applyNumberFormat="1" applyFont="1" applyFill="1" applyAlignment="1">
      <alignment wrapText="1"/>
    </xf>
    <xf numFmtId="4" fontId="11" fillId="0" borderId="5" xfId="4" applyNumberFormat="1" applyFont="1" applyFill="1" applyBorder="1" applyAlignment="1">
      <alignment horizontal="center" vertical="center" wrapText="1"/>
    </xf>
    <xf numFmtId="0" fontId="11" fillId="0" borderId="5" xfId="4" applyNumberFormat="1" applyFont="1" applyFill="1" applyBorder="1" applyAlignment="1">
      <alignment horizontal="center" vertical="center" wrapText="1"/>
    </xf>
    <xf numFmtId="0" fontId="12" fillId="0" borderId="5" xfId="4" applyFont="1" applyBorder="1" applyAlignment="1">
      <alignment vertical="center" wrapText="1"/>
    </xf>
    <xf numFmtId="4" fontId="11" fillId="0" borderId="8" xfId="4" applyNumberFormat="1" applyFont="1" applyFill="1" applyBorder="1" applyAlignment="1">
      <alignment horizontal="center" vertical="center" wrapText="1"/>
    </xf>
    <xf numFmtId="4" fontId="11" fillId="0" borderId="0" xfId="4" applyNumberFormat="1" applyFont="1" applyFill="1" applyAlignment="1">
      <alignment horizontal="center" vertical="center" wrapText="1"/>
    </xf>
    <xf numFmtId="4" fontId="11" fillId="2" borderId="5" xfId="4" applyNumberFormat="1" applyFont="1" applyFill="1" applyBorder="1" applyAlignment="1">
      <alignment horizontal="center" vertical="center" wrapText="1"/>
    </xf>
    <xf numFmtId="0" fontId="13" fillId="2" borderId="5" xfId="4" applyFont="1" applyFill="1" applyBorder="1" applyAlignment="1">
      <alignment vertical="center" wrapText="1"/>
    </xf>
    <xf numFmtId="4" fontId="10" fillId="2" borderId="5" xfId="4" applyNumberFormat="1" applyFont="1" applyFill="1" applyBorder="1" applyAlignment="1">
      <alignment horizontal="center" vertical="center" wrapText="1"/>
    </xf>
    <xf numFmtId="4" fontId="10" fillId="0" borderId="5" xfId="4" applyNumberFormat="1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 wrapText="1"/>
    </xf>
    <xf numFmtId="4" fontId="11" fillId="2" borderId="0" xfId="4" applyNumberFormat="1" applyFont="1" applyFill="1" applyAlignment="1">
      <alignment horizontal="center" vertical="center" wrapText="1"/>
    </xf>
    <xf numFmtId="0" fontId="13" fillId="0" borderId="5" xfId="4" applyFont="1" applyBorder="1" applyAlignment="1">
      <alignment vertical="center" wrapText="1"/>
    </xf>
    <xf numFmtId="0" fontId="14" fillId="2" borderId="0" xfId="4" applyFont="1" applyFill="1" applyAlignment="1">
      <alignment horizontal="center" vertical="center" wrapText="1"/>
    </xf>
    <xf numFmtId="4" fontId="10" fillId="2" borderId="0" xfId="4" applyNumberFormat="1" applyFont="1" applyFill="1" applyAlignment="1">
      <alignment horizontal="center" vertical="center" wrapText="1"/>
    </xf>
    <xf numFmtId="166" fontId="11" fillId="0" borderId="0" xfId="4" applyNumberFormat="1" applyFont="1" applyFill="1" applyAlignment="1">
      <alignment horizontal="center" vertical="center" wrapText="1"/>
    </xf>
    <xf numFmtId="49" fontId="11" fillId="2" borderId="0" xfId="4" applyNumberFormat="1" applyFont="1" applyFill="1" applyAlignment="1">
      <alignment horizontal="center" vertical="center" wrapText="1"/>
    </xf>
    <xf numFmtId="4" fontId="15" fillId="2" borderId="0" xfId="3" applyNumberFormat="1" applyFont="1" applyFill="1" applyBorder="1" applyAlignment="1" applyProtection="1">
      <alignment horizontal="left" vertical="center" wrapText="1"/>
    </xf>
    <xf numFmtId="4" fontId="15" fillId="2" borderId="0" xfId="3" applyNumberFormat="1" applyFont="1" applyFill="1" applyBorder="1" applyAlignment="1" applyProtection="1">
      <alignment horizontal="center" vertical="center" wrapText="1"/>
    </xf>
    <xf numFmtId="4" fontId="15" fillId="0" borderId="0" xfId="1" applyNumberFormat="1" applyFont="1" applyFill="1" applyBorder="1" applyAlignment="1" applyProtection="1">
      <alignment horizontal="center" vertical="center" wrapText="1"/>
    </xf>
    <xf numFmtId="4" fontId="11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4" fontId="10" fillId="0" borderId="0" xfId="4" applyNumberFormat="1" applyFont="1" applyFill="1" applyBorder="1" applyAlignment="1">
      <alignment horizontal="center" vertical="center" wrapText="1"/>
    </xf>
    <xf numFmtId="4" fontId="15" fillId="0" borderId="0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4" fontId="3" fillId="0" borderId="0" xfId="0" applyNumberFormat="1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/>
    </xf>
    <xf numFmtId="9" fontId="3" fillId="0" borderId="4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9" fontId="3" fillId="0" borderId="5" xfId="2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14" fontId="10" fillId="0" borderId="5" xfId="4" applyNumberFormat="1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16" fontId="11" fillId="0" borderId="1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4" fontId="10" fillId="2" borderId="5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center" wrapText="1"/>
    </xf>
    <xf numFmtId="4" fontId="10" fillId="0" borderId="3" xfId="4" applyNumberFormat="1" applyFont="1" applyFill="1" applyBorder="1" applyAlignment="1">
      <alignment horizontal="center" vertical="center" wrapText="1"/>
    </xf>
    <xf numFmtId="4" fontId="11" fillId="0" borderId="5" xfId="4" applyNumberFormat="1" applyFont="1" applyFill="1" applyBorder="1" applyAlignment="1">
      <alignment horizontal="center" vertical="center" wrapText="1"/>
    </xf>
  </cellXfs>
  <cellStyles count="5">
    <cellStyle name="xl22" xfId="3"/>
    <cellStyle name="Обычный" xfId="0" builtinId="0"/>
    <cellStyle name="Обычный 2" xfId="4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L2" sqref="J2:L2"/>
    </sheetView>
  </sheetViews>
  <sheetFormatPr defaultColWidth="9.109375" defaultRowHeight="15.6" x14ac:dyDescent="0.3"/>
  <cols>
    <col min="1" max="1" width="8" style="5" customWidth="1"/>
    <col min="2" max="2" width="37.33203125" style="5" customWidth="1"/>
    <col min="3" max="3" width="16.33203125" style="5" customWidth="1"/>
    <col min="4" max="4" width="9.109375" style="13" customWidth="1"/>
    <col min="5" max="5" width="8.109375" style="13" customWidth="1"/>
    <col min="6" max="6" width="9.109375" style="13" customWidth="1"/>
    <col min="7" max="7" width="17.33203125" style="13" customWidth="1"/>
    <col min="8" max="8" width="7.6640625" style="13" customWidth="1"/>
    <col min="9" max="9" width="17" style="70" customWidth="1"/>
    <col min="10" max="11" width="17" style="5" customWidth="1"/>
    <col min="12" max="12" width="32" style="12" customWidth="1"/>
    <col min="13" max="13" width="51.6640625" style="27" customWidth="1"/>
    <col min="14" max="14" width="12.6640625" style="14" customWidth="1"/>
    <col min="15" max="15" width="15.6640625" style="5" bestFit="1" customWidth="1"/>
    <col min="16" max="16" width="11" style="5" customWidth="1"/>
    <col min="17" max="17" width="15.6640625" style="5" bestFit="1" customWidth="1"/>
    <col min="18" max="18" width="19.33203125" style="18" customWidth="1"/>
    <col min="19" max="20" width="17.6640625" style="18" bestFit="1" customWidth="1"/>
    <col min="21" max="16384" width="9.109375" style="5"/>
  </cols>
  <sheetData>
    <row r="1" spans="1:25" x14ac:dyDescent="0.3">
      <c r="A1" s="88" t="s">
        <v>20</v>
      </c>
      <c r="B1" s="89"/>
      <c r="C1" s="91" t="s">
        <v>60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88" t="s">
        <v>59</v>
      </c>
      <c r="O1" s="92"/>
      <c r="P1" s="92"/>
      <c r="Q1" s="92"/>
    </row>
    <row r="2" spans="1:25" x14ac:dyDescent="0.3">
      <c r="A2" s="90"/>
      <c r="B2" s="90"/>
      <c r="C2" s="8"/>
      <c r="D2" s="9"/>
      <c r="E2" s="9"/>
      <c r="F2" s="9"/>
      <c r="G2" s="9"/>
      <c r="H2" s="9"/>
      <c r="I2" s="67"/>
      <c r="J2" s="71"/>
      <c r="K2" s="71"/>
      <c r="L2" s="71"/>
      <c r="N2" s="8"/>
      <c r="O2" s="8"/>
      <c r="P2" s="8"/>
      <c r="Q2" s="8"/>
    </row>
    <row r="3" spans="1:25" x14ac:dyDescent="0.3">
      <c r="A3" s="93" t="s">
        <v>0</v>
      </c>
      <c r="B3" s="79" t="s">
        <v>22</v>
      </c>
      <c r="C3" s="79" t="s">
        <v>1</v>
      </c>
      <c r="D3" s="96" t="s">
        <v>2</v>
      </c>
      <c r="E3" s="96"/>
      <c r="F3" s="96"/>
      <c r="G3" s="96"/>
      <c r="H3" s="96"/>
      <c r="I3" s="79" t="s">
        <v>3</v>
      </c>
      <c r="J3" s="79"/>
      <c r="K3" s="79"/>
      <c r="L3" s="79" t="s">
        <v>4</v>
      </c>
      <c r="M3" s="79" t="s">
        <v>5</v>
      </c>
      <c r="N3" s="79"/>
      <c r="O3" s="79"/>
      <c r="P3" s="79"/>
      <c r="Q3" s="79"/>
    </row>
    <row r="4" spans="1:25" x14ac:dyDescent="0.3">
      <c r="A4" s="94"/>
      <c r="B4" s="79"/>
      <c r="C4" s="79"/>
      <c r="D4" s="96"/>
      <c r="E4" s="96"/>
      <c r="F4" s="96"/>
      <c r="G4" s="96"/>
      <c r="H4" s="96"/>
      <c r="I4" s="97">
        <v>2024</v>
      </c>
      <c r="J4" s="79">
        <v>2025</v>
      </c>
      <c r="K4" s="79">
        <v>2026</v>
      </c>
      <c r="L4" s="79"/>
      <c r="M4" s="93" t="s">
        <v>52</v>
      </c>
      <c r="N4" s="79" t="s">
        <v>6</v>
      </c>
      <c r="O4" s="79" t="s">
        <v>7</v>
      </c>
      <c r="P4" s="79"/>
      <c r="Q4" s="79"/>
    </row>
    <row r="5" spans="1:25" x14ac:dyDescent="0.3">
      <c r="A5" s="95"/>
      <c r="B5" s="79"/>
      <c r="C5" s="79"/>
      <c r="D5" s="28" t="s">
        <v>8</v>
      </c>
      <c r="E5" s="28" t="s">
        <v>9</v>
      </c>
      <c r="F5" s="28" t="s">
        <v>10</v>
      </c>
      <c r="G5" s="28" t="s">
        <v>11</v>
      </c>
      <c r="H5" s="28" t="s">
        <v>12</v>
      </c>
      <c r="I5" s="97"/>
      <c r="J5" s="79"/>
      <c r="K5" s="79"/>
      <c r="L5" s="79"/>
      <c r="M5" s="95"/>
      <c r="N5" s="79"/>
      <c r="O5" s="26">
        <f>I4</f>
        <v>2024</v>
      </c>
      <c r="P5" s="26">
        <f>J4</f>
        <v>2025</v>
      </c>
      <c r="Q5" s="26">
        <v>2026</v>
      </c>
    </row>
    <row r="6" spans="1:25" x14ac:dyDescent="0.3">
      <c r="A6" s="72">
        <v>1</v>
      </c>
      <c r="B6" s="79" t="s">
        <v>75</v>
      </c>
      <c r="C6" s="1" t="s">
        <v>13</v>
      </c>
      <c r="D6" s="28"/>
      <c r="E6" s="28"/>
      <c r="F6" s="28"/>
      <c r="G6" s="28"/>
      <c r="H6" s="28"/>
      <c r="I6" s="68">
        <f>I7+I8+I9+I10+I11</f>
        <v>381942076.81999999</v>
      </c>
      <c r="J6" s="32">
        <f t="shared" ref="J6:K6" si="0">J7+J8+J9+J10+J11</f>
        <v>648873107</v>
      </c>
      <c r="K6" s="32">
        <f t="shared" si="0"/>
        <v>380074334.13249999</v>
      </c>
      <c r="L6" s="80" t="s">
        <v>117</v>
      </c>
      <c r="M6" s="3"/>
      <c r="N6" s="25"/>
      <c r="O6" s="25"/>
      <c r="P6" s="25"/>
      <c r="Q6" s="25"/>
      <c r="S6" s="23"/>
      <c r="T6" s="23"/>
      <c r="U6" s="23"/>
      <c r="V6" s="23"/>
      <c r="W6" s="23"/>
      <c r="X6" s="23"/>
      <c r="Y6" s="18"/>
    </row>
    <row r="7" spans="1:25" x14ac:dyDescent="0.3">
      <c r="A7" s="72"/>
      <c r="B7" s="79"/>
      <c r="C7" s="1" t="s">
        <v>14</v>
      </c>
      <c r="D7" s="28"/>
      <c r="E7" s="28"/>
      <c r="F7" s="28"/>
      <c r="G7" s="28"/>
      <c r="H7" s="28"/>
      <c r="I7" s="68">
        <f>I13+I31+I43+I61+I73</f>
        <v>0</v>
      </c>
      <c r="J7" s="32">
        <f t="shared" ref="J7:K7" si="1">J13+J31+J43+J61+J73</f>
        <v>0</v>
      </c>
      <c r="K7" s="32">
        <f t="shared" si="1"/>
        <v>0</v>
      </c>
      <c r="L7" s="80"/>
      <c r="M7" s="3"/>
      <c r="N7" s="25"/>
      <c r="O7" s="25"/>
      <c r="P7" s="25"/>
      <c r="Q7" s="25"/>
    </row>
    <row r="8" spans="1:25" x14ac:dyDescent="0.3">
      <c r="A8" s="72"/>
      <c r="B8" s="79"/>
      <c r="C8" s="1" t="s">
        <v>15</v>
      </c>
      <c r="D8" s="28"/>
      <c r="E8" s="28"/>
      <c r="F8" s="28"/>
      <c r="G8" s="28"/>
      <c r="H8" s="28"/>
      <c r="I8" s="68">
        <f t="shared" ref="I8:K11" si="2">I14+I32+I44+I62+I74</f>
        <v>360000</v>
      </c>
      <c r="J8" s="32">
        <f t="shared" si="2"/>
        <v>343568.46</v>
      </c>
      <c r="K8" s="32">
        <f t="shared" si="2"/>
        <v>343568.46</v>
      </c>
      <c r="L8" s="80"/>
      <c r="M8" s="4"/>
      <c r="N8" s="25"/>
      <c r="O8" s="25"/>
      <c r="P8" s="25"/>
      <c r="Q8" s="25"/>
    </row>
    <row r="9" spans="1:25" x14ac:dyDescent="0.3">
      <c r="A9" s="72"/>
      <c r="B9" s="79"/>
      <c r="C9" s="1" t="s">
        <v>16</v>
      </c>
      <c r="D9" s="28"/>
      <c r="E9" s="28"/>
      <c r="F9" s="28"/>
      <c r="G9" s="28"/>
      <c r="H9" s="28"/>
      <c r="I9" s="68">
        <f t="shared" si="2"/>
        <v>381582076.81999999</v>
      </c>
      <c r="J9" s="32">
        <f t="shared" si="2"/>
        <v>648529538.53999996</v>
      </c>
      <c r="K9" s="32">
        <f t="shared" si="2"/>
        <v>379730765.67250001</v>
      </c>
      <c r="L9" s="80"/>
      <c r="M9" s="4"/>
      <c r="N9" s="25"/>
      <c r="O9" s="25"/>
      <c r="P9" s="25"/>
      <c r="Q9" s="25"/>
    </row>
    <row r="10" spans="1:25" x14ac:dyDescent="0.3">
      <c r="A10" s="72"/>
      <c r="B10" s="79"/>
      <c r="C10" s="1" t="s">
        <v>17</v>
      </c>
      <c r="D10" s="28"/>
      <c r="E10" s="28"/>
      <c r="F10" s="28"/>
      <c r="G10" s="28"/>
      <c r="H10" s="28"/>
      <c r="I10" s="68">
        <f t="shared" si="2"/>
        <v>0</v>
      </c>
      <c r="J10" s="32">
        <f t="shared" si="2"/>
        <v>0</v>
      </c>
      <c r="K10" s="32">
        <f t="shared" si="2"/>
        <v>0</v>
      </c>
      <c r="L10" s="80"/>
      <c r="M10" s="4"/>
      <c r="N10" s="25"/>
      <c r="O10" s="25"/>
      <c r="P10" s="25"/>
      <c r="Q10" s="25"/>
    </row>
    <row r="11" spans="1:25" x14ac:dyDescent="0.3">
      <c r="A11" s="72"/>
      <c r="B11" s="79"/>
      <c r="C11" s="1" t="s">
        <v>18</v>
      </c>
      <c r="D11" s="28"/>
      <c r="E11" s="28"/>
      <c r="F11" s="28"/>
      <c r="G11" s="28"/>
      <c r="H11" s="28"/>
      <c r="I11" s="68">
        <f t="shared" si="2"/>
        <v>0</v>
      </c>
      <c r="J11" s="32">
        <f t="shared" si="2"/>
        <v>0</v>
      </c>
      <c r="K11" s="32">
        <f t="shared" si="2"/>
        <v>0</v>
      </c>
      <c r="L11" s="80"/>
      <c r="M11" s="4"/>
      <c r="N11" s="25"/>
      <c r="O11" s="25"/>
      <c r="P11" s="25"/>
      <c r="Q11" s="25"/>
    </row>
    <row r="12" spans="1:25" x14ac:dyDescent="0.3">
      <c r="A12" s="76" t="s">
        <v>19</v>
      </c>
      <c r="B12" s="81" t="s">
        <v>23</v>
      </c>
      <c r="C12" s="1" t="s">
        <v>13</v>
      </c>
      <c r="D12" s="28"/>
      <c r="E12" s="28"/>
      <c r="F12" s="28"/>
      <c r="G12" s="28"/>
      <c r="H12" s="28"/>
      <c r="I12" s="68">
        <f>I13+I14+I15+I16+I17</f>
        <v>5639850</v>
      </c>
      <c r="J12" s="32">
        <f>J13+J14+J15+J16+J17</f>
        <v>7639213.5</v>
      </c>
      <c r="K12" s="32">
        <f>K13+K14+K15+K16+K17</f>
        <v>7953871.999499999</v>
      </c>
      <c r="L12" s="35"/>
      <c r="M12" s="3"/>
      <c r="N12" s="25"/>
      <c r="O12" s="25"/>
      <c r="P12" s="25"/>
      <c r="Q12" s="25"/>
    </row>
    <row r="13" spans="1:25" x14ac:dyDescent="0.3">
      <c r="A13" s="77"/>
      <c r="B13" s="82"/>
      <c r="C13" s="2" t="s">
        <v>14</v>
      </c>
      <c r="D13" s="28"/>
      <c r="E13" s="28"/>
      <c r="F13" s="28"/>
      <c r="G13" s="28"/>
      <c r="H13" s="28"/>
      <c r="I13" s="68">
        <f>I19+I25</f>
        <v>0</v>
      </c>
      <c r="J13" s="32">
        <f t="shared" ref="J13:K13" si="3">J19+J25</f>
        <v>0</v>
      </c>
      <c r="K13" s="32">
        <f t="shared" si="3"/>
        <v>0</v>
      </c>
      <c r="L13" s="36"/>
      <c r="M13" s="3"/>
      <c r="N13" s="25"/>
      <c r="O13" s="25"/>
      <c r="P13" s="25"/>
      <c r="Q13" s="25"/>
    </row>
    <row r="14" spans="1:25" x14ac:dyDescent="0.3">
      <c r="A14" s="77"/>
      <c r="B14" s="82"/>
      <c r="C14" s="2" t="s">
        <v>15</v>
      </c>
      <c r="D14" s="28"/>
      <c r="E14" s="28"/>
      <c r="F14" s="28"/>
      <c r="G14" s="28"/>
      <c r="H14" s="28"/>
      <c r="I14" s="68">
        <f t="shared" ref="I14:K17" si="4">I20+I26</f>
        <v>0</v>
      </c>
      <c r="J14" s="32">
        <f t="shared" si="4"/>
        <v>0</v>
      </c>
      <c r="K14" s="32">
        <f t="shared" si="4"/>
        <v>0</v>
      </c>
      <c r="L14" s="36"/>
      <c r="M14" s="3"/>
      <c r="N14" s="25"/>
      <c r="O14" s="25"/>
      <c r="P14" s="25"/>
      <c r="Q14" s="25"/>
    </row>
    <row r="15" spans="1:25" x14ac:dyDescent="0.3">
      <c r="A15" s="77"/>
      <c r="B15" s="82"/>
      <c r="C15" s="2" t="s">
        <v>16</v>
      </c>
      <c r="D15" s="28"/>
      <c r="E15" s="28"/>
      <c r="F15" s="28"/>
      <c r="G15" s="28"/>
      <c r="H15" s="28"/>
      <c r="I15" s="68">
        <f t="shared" si="4"/>
        <v>5639850</v>
      </c>
      <c r="J15" s="32">
        <f t="shared" si="4"/>
        <v>7639213.5</v>
      </c>
      <c r="K15" s="32">
        <f t="shared" si="4"/>
        <v>7953871.999499999</v>
      </c>
      <c r="L15" s="36"/>
      <c r="M15" s="3"/>
      <c r="N15" s="25"/>
      <c r="O15" s="25"/>
      <c r="P15" s="25"/>
      <c r="Q15" s="25"/>
    </row>
    <row r="16" spans="1:25" x14ac:dyDescent="0.3">
      <c r="A16" s="77"/>
      <c r="B16" s="82"/>
      <c r="C16" s="2" t="s">
        <v>17</v>
      </c>
      <c r="D16" s="28"/>
      <c r="E16" s="28"/>
      <c r="F16" s="28"/>
      <c r="G16" s="28"/>
      <c r="H16" s="28"/>
      <c r="I16" s="68">
        <f t="shared" si="4"/>
        <v>0</v>
      </c>
      <c r="J16" s="32">
        <f t="shared" si="4"/>
        <v>0</v>
      </c>
      <c r="K16" s="32">
        <f t="shared" si="4"/>
        <v>0</v>
      </c>
      <c r="L16" s="36"/>
      <c r="M16" s="3"/>
      <c r="N16" s="25"/>
      <c r="O16" s="25"/>
      <c r="P16" s="25"/>
      <c r="Q16" s="25"/>
    </row>
    <row r="17" spans="1:17" x14ac:dyDescent="0.3">
      <c r="A17" s="78"/>
      <c r="B17" s="83"/>
      <c r="C17" s="2" t="s">
        <v>18</v>
      </c>
      <c r="D17" s="28"/>
      <c r="E17" s="28"/>
      <c r="F17" s="28"/>
      <c r="G17" s="28"/>
      <c r="H17" s="28"/>
      <c r="I17" s="68">
        <f t="shared" si="4"/>
        <v>0</v>
      </c>
      <c r="J17" s="32">
        <f t="shared" si="4"/>
        <v>0</v>
      </c>
      <c r="K17" s="32">
        <f t="shared" si="4"/>
        <v>0</v>
      </c>
      <c r="L17" s="36"/>
      <c r="M17" s="3"/>
      <c r="N17" s="25"/>
      <c r="O17" s="25"/>
      <c r="P17" s="25"/>
      <c r="Q17" s="25"/>
    </row>
    <row r="18" spans="1:17" x14ac:dyDescent="0.3">
      <c r="A18" s="72" t="s">
        <v>21</v>
      </c>
      <c r="B18" s="72" t="s">
        <v>24</v>
      </c>
      <c r="C18" s="1" t="s">
        <v>13</v>
      </c>
      <c r="D18" s="28"/>
      <c r="E18" s="28"/>
      <c r="F18" s="28"/>
      <c r="G18" s="28"/>
      <c r="H18" s="28"/>
      <c r="I18" s="68">
        <f>I19+I20+I21+I22+I23</f>
        <v>4042850</v>
      </c>
      <c r="J18" s="32">
        <f t="shared" ref="J18:K18" si="5">J19+J20+J21+J22+J23</f>
        <v>5650088.5</v>
      </c>
      <c r="K18" s="32">
        <f t="shared" si="5"/>
        <v>5872205.4844999993</v>
      </c>
      <c r="L18" s="84" t="s">
        <v>66</v>
      </c>
      <c r="M18" s="16" t="s">
        <v>32</v>
      </c>
      <c r="N18" s="25" t="s">
        <v>35</v>
      </c>
      <c r="O18" s="25">
        <v>61</v>
      </c>
      <c r="P18" s="25">
        <v>62</v>
      </c>
      <c r="Q18" s="25">
        <v>64</v>
      </c>
    </row>
    <row r="19" spans="1:17" x14ac:dyDescent="0.3">
      <c r="A19" s="72"/>
      <c r="B19" s="72"/>
      <c r="C19" s="2" t="s">
        <v>14</v>
      </c>
      <c r="D19" s="28"/>
      <c r="E19" s="28"/>
      <c r="F19" s="28"/>
      <c r="G19" s="28"/>
      <c r="H19" s="28"/>
      <c r="I19" s="68">
        <v>0</v>
      </c>
      <c r="J19" s="32">
        <v>0</v>
      </c>
      <c r="K19" s="32">
        <v>0</v>
      </c>
      <c r="L19" s="84"/>
      <c r="M19" s="16" t="s">
        <v>68</v>
      </c>
      <c r="N19" s="25" t="s">
        <v>34</v>
      </c>
      <c r="O19" s="25">
        <v>645</v>
      </c>
      <c r="P19" s="25">
        <v>650</v>
      </c>
      <c r="Q19" s="25">
        <v>665</v>
      </c>
    </row>
    <row r="20" spans="1:17" x14ac:dyDescent="0.3">
      <c r="A20" s="72"/>
      <c r="B20" s="72"/>
      <c r="C20" s="2" t="s">
        <v>15</v>
      </c>
      <c r="D20" s="28"/>
      <c r="E20" s="28"/>
      <c r="F20" s="28"/>
      <c r="G20" s="28"/>
      <c r="H20" s="28"/>
      <c r="I20" s="68">
        <v>0</v>
      </c>
      <c r="J20" s="32">
        <v>0</v>
      </c>
      <c r="K20" s="32">
        <v>0</v>
      </c>
      <c r="L20" s="84"/>
      <c r="M20" s="16" t="s">
        <v>69</v>
      </c>
      <c r="N20" s="25" t="s">
        <v>34</v>
      </c>
      <c r="O20" s="25">
        <v>110</v>
      </c>
      <c r="P20" s="25">
        <v>130</v>
      </c>
      <c r="Q20" s="25">
        <v>150</v>
      </c>
    </row>
    <row r="21" spans="1:17" x14ac:dyDescent="0.3">
      <c r="A21" s="72"/>
      <c r="B21" s="72"/>
      <c r="C21" s="2" t="s">
        <v>16</v>
      </c>
      <c r="D21" s="28" t="s">
        <v>50</v>
      </c>
      <c r="E21" s="28" t="s">
        <v>53</v>
      </c>
      <c r="F21" s="28"/>
      <c r="G21" s="28" t="s">
        <v>56</v>
      </c>
      <c r="H21" s="28"/>
      <c r="I21" s="68">
        <v>4042850</v>
      </c>
      <c r="J21" s="32">
        <v>5650088.5</v>
      </c>
      <c r="K21" s="32">
        <v>5872205.4844999993</v>
      </c>
      <c r="L21" s="84"/>
      <c r="M21" s="98" t="s">
        <v>33</v>
      </c>
      <c r="N21" s="76" t="s">
        <v>34</v>
      </c>
      <c r="O21" s="76">
        <v>5220</v>
      </c>
      <c r="P21" s="76">
        <v>6220</v>
      </c>
      <c r="Q21" s="72">
        <v>7250</v>
      </c>
    </row>
    <row r="22" spans="1:17" x14ac:dyDescent="0.3">
      <c r="A22" s="72"/>
      <c r="B22" s="72"/>
      <c r="C22" s="2" t="s">
        <v>17</v>
      </c>
      <c r="D22" s="28"/>
      <c r="E22" s="28"/>
      <c r="F22" s="28"/>
      <c r="G22" s="28"/>
      <c r="H22" s="28"/>
      <c r="I22" s="68">
        <v>0</v>
      </c>
      <c r="J22" s="32">
        <v>0</v>
      </c>
      <c r="K22" s="32">
        <v>0</v>
      </c>
      <c r="L22" s="84"/>
      <c r="M22" s="99"/>
      <c r="N22" s="77"/>
      <c r="O22" s="77"/>
      <c r="P22" s="77"/>
      <c r="Q22" s="72"/>
    </row>
    <row r="23" spans="1:17" x14ac:dyDescent="0.3">
      <c r="A23" s="72"/>
      <c r="B23" s="72"/>
      <c r="C23" s="2" t="s">
        <v>18</v>
      </c>
      <c r="D23" s="28"/>
      <c r="E23" s="28"/>
      <c r="F23" s="28"/>
      <c r="G23" s="28"/>
      <c r="H23" s="28"/>
      <c r="I23" s="68">
        <v>0</v>
      </c>
      <c r="J23" s="32">
        <v>0</v>
      </c>
      <c r="K23" s="32">
        <v>0</v>
      </c>
      <c r="L23" s="84"/>
      <c r="M23" s="100"/>
      <c r="N23" s="78"/>
      <c r="O23" s="78"/>
      <c r="P23" s="78"/>
      <c r="Q23" s="72"/>
    </row>
    <row r="24" spans="1:17" x14ac:dyDescent="0.3">
      <c r="A24" s="72" t="s">
        <v>25</v>
      </c>
      <c r="B24" s="72" t="s">
        <v>26</v>
      </c>
      <c r="C24" s="1" t="s">
        <v>13</v>
      </c>
      <c r="D24" s="28"/>
      <c r="E24" s="28"/>
      <c r="F24" s="28"/>
      <c r="G24" s="28"/>
      <c r="H24" s="28"/>
      <c r="I24" s="68">
        <f>I25+I26+I27+I29</f>
        <v>1597000</v>
      </c>
      <c r="J24" s="32">
        <f t="shared" ref="J24:K24" si="6">J25+J26+J27+J29</f>
        <v>1989125</v>
      </c>
      <c r="K24" s="32">
        <f t="shared" si="6"/>
        <v>2081666.5149999999</v>
      </c>
      <c r="L24" s="84"/>
      <c r="M24" s="73" t="s">
        <v>36</v>
      </c>
      <c r="N24" s="76" t="s">
        <v>35</v>
      </c>
      <c r="O24" s="76">
        <v>9</v>
      </c>
      <c r="P24" s="76">
        <v>9</v>
      </c>
      <c r="Q24" s="72">
        <v>10</v>
      </c>
    </row>
    <row r="25" spans="1:17" x14ac:dyDescent="0.3">
      <c r="A25" s="72"/>
      <c r="B25" s="72"/>
      <c r="C25" s="2" t="s">
        <v>14</v>
      </c>
      <c r="D25" s="28"/>
      <c r="E25" s="28"/>
      <c r="F25" s="28"/>
      <c r="G25" s="28"/>
      <c r="H25" s="28"/>
      <c r="I25" s="68">
        <v>0</v>
      </c>
      <c r="J25" s="32">
        <v>0</v>
      </c>
      <c r="K25" s="32">
        <v>0</v>
      </c>
      <c r="L25" s="84"/>
      <c r="M25" s="74"/>
      <c r="N25" s="77"/>
      <c r="O25" s="77"/>
      <c r="P25" s="77"/>
      <c r="Q25" s="72"/>
    </row>
    <row r="26" spans="1:17" x14ac:dyDescent="0.3">
      <c r="A26" s="72"/>
      <c r="B26" s="72"/>
      <c r="C26" s="2" t="s">
        <v>15</v>
      </c>
      <c r="D26" s="28"/>
      <c r="E26" s="28"/>
      <c r="F26" s="28"/>
      <c r="G26" s="28"/>
      <c r="H26" s="28"/>
      <c r="I26" s="68">
        <v>0</v>
      </c>
      <c r="J26" s="32">
        <v>0</v>
      </c>
      <c r="K26" s="32">
        <v>0</v>
      </c>
      <c r="L26" s="84"/>
      <c r="M26" s="75"/>
      <c r="N26" s="78"/>
      <c r="O26" s="78"/>
      <c r="P26" s="78"/>
      <c r="Q26" s="72"/>
    </row>
    <row r="27" spans="1:17" x14ac:dyDescent="0.3">
      <c r="A27" s="72"/>
      <c r="B27" s="72"/>
      <c r="C27" s="2" t="s">
        <v>16</v>
      </c>
      <c r="D27" s="28" t="s">
        <v>50</v>
      </c>
      <c r="E27" s="28" t="s">
        <v>53</v>
      </c>
      <c r="F27" s="28"/>
      <c r="G27" s="28" t="s">
        <v>57</v>
      </c>
      <c r="H27" s="28"/>
      <c r="I27" s="68">
        <v>1597000</v>
      </c>
      <c r="J27" s="32">
        <v>1989125</v>
      </c>
      <c r="K27" s="32">
        <v>2081666.5149999999</v>
      </c>
      <c r="L27" s="84"/>
      <c r="M27" s="85" t="s">
        <v>37</v>
      </c>
      <c r="N27" s="76" t="s">
        <v>35</v>
      </c>
      <c r="O27" s="76">
        <v>15</v>
      </c>
      <c r="P27" s="76">
        <v>16</v>
      </c>
      <c r="Q27" s="72">
        <v>16</v>
      </c>
    </row>
    <row r="28" spans="1:17" x14ac:dyDescent="0.3">
      <c r="A28" s="72"/>
      <c r="B28" s="72"/>
      <c r="C28" s="2" t="s">
        <v>17</v>
      </c>
      <c r="D28" s="6"/>
      <c r="E28" s="6"/>
      <c r="F28" s="6"/>
      <c r="G28" s="6"/>
      <c r="H28" s="6"/>
      <c r="I28" s="68">
        <v>0</v>
      </c>
      <c r="J28" s="32">
        <v>0</v>
      </c>
      <c r="K28" s="32">
        <v>0</v>
      </c>
      <c r="L28" s="84"/>
      <c r="M28" s="86"/>
      <c r="N28" s="77"/>
      <c r="O28" s="77"/>
      <c r="P28" s="77"/>
      <c r="Q28" s="72"/>
    </row>
    <row r="29" spans="1:17" x14ac:dyDescent="0.3">
      <c r="A29" s="72"/>
      <c r="B29" s="72"/>
      <c r="C29" s="2" t="s">
        <v>18</v>
      </c>
      <c r="D29" s="6"/>
      <c r="E29" s="6"/>
      <c r="F29" s="6"/>
      <c r="G29" s="6"/>
      <c r="H29" s="6"/>
      <c r="I29" s="68">
        <v>0</v>
      </c>
      <c r="J29" s="32">
        <v>0</v>
      </c>
      <c r="K29" s="32">
        <v>0</v>
      </c>
      <c r="L29" s="84"/>
      <c r="M29" s="87"/>
      <c r="N29" s="78"/>
      <c r="O29" s="78"/>
      <c r="P29" s="78"/>
      <c r="Q29" s="72"/>
    </row>
    <row r="30" spans="1:17" x14ac:dyDescent="0.3">
      <c r="A30" s="76" t="s">
        <v>27</v>
      </c>
      <c r="B30" s="81" t="s">
        <v>28</v>
      </c>
      <c r="C30" s="1" t="s">
        <v>13</v>
      </c>
      <c r="D30" s="6"/>
      <c r="E30" s="6"/>
      <c r="F30" s="6"/>
      <c r="G30" s="6"/>
      <c r="H30" s="6"/>
      <c r="I30" s="68">
        <f>I31+I32+I33+I34+I35</f>
        <v>818000</v>
      </c>
      <c r="J30" s="32">
        <f>J31+J32+J33+J34+J35</f>
        <v>843961</v>
      </c>
      <c r="K30" s="32">
        <f>K31+K32+K33+K34+K35</f>
        <v>871811.71299999976</v>
      </c>
      <c r="L30" s="37"/>
      <c r="M30" s="2"/>
      <c r="N30" s="31"/>
      <c r="O30" s="38"/>
      <c r="P30" s="38"/>
      <c r="Q30" s="38"/>
    </row>
    <row r="31" spans="1:17" x14ac:dyDescent="0.3">
      <c r="A31" s="77"/>
      <c r="B31" s="82"/>
      <c r="C31" s="2" t="s">
        <v>14</v>
      </c>
      <c r="D31" s="6"/>
      <c r="E31" s="6"/>
      <c r="F31" s="6"/>
      <c r="G31" s="6"/>
      <c r="H31" s="6"/>
      <c r="I31" s="68">
        <f>I37</f>
        <v>0</v>
      </c>
      <c r="J31" s="32">
        <f t="shared" ref="J31:K31" si="7">J37</f>
        <v>0</v>
      </c>
      <c r="K31" s="32">
        <f t="shared" si="7"/>
        <v>0</v>
      </c>
      <c r="L31" s="37"/>
      <c r="M31" s="2"/>
      <c r="N31" s="31"/>
      <c r="O31" s="38"/>
      <c r="P31" s="38"/>
      <c r="Q31" s="38"/>
    </row>
    <row r="32" spans="1:17" x14ac:dyDescent="0.3">
      <c r="A32" s="77"/>
      <c r="B32" s="82"/>
      <c r="C32" s="2" t="s">
        <v>15</v>
      </c>
      <c r="D32" s="6"/>
      <c r="E32" s="6"/>
      <c r="F32" s="6"/>
      <c r="G32" s="6"/>
      <c r="H32" s="6"/>
      <c r="I32" s="68">
        <f t="shared" ref="I32:K35" si="8">I38</f>
        <v>0</v>
      </c>
      <c r="J32" s="32">
        <f t="shared" si="8"/>
        <v>0</v>
      </c>
      <c r="K32" s="32">
        <f t="shared" si="8"/>
        <v>0</v>
      </c>
      <c r="L32" s="37"/>
      <c r="M32" s="2"/>
      <c r="N32" s="31"/>
      <c r="O32" s="38"/>
      <c r="P32" s="38"/>
      <c r="Q32" s="38"/>
    </row>
    <row r="33" spans="1:17" x14ac:dyDescent="0.3">
      <c r="A33" s="77"/>
      <c r="B33" s="82"/>
      <c r="C33" s="2" t="s">
        <v>16</v>
      </c>
      <c r="D33" s="6"/>
      <c r="E33" s="6"/>
      <c r="F33" s="6"/>
      <c r="G33" s="6"/>
      <c r="H33" s="6"/>
      <c r="I33" s="68">
        <f t="shared" si="8"/>
        <v>818000</v>
      </c>
      <c r="J33" s="32">
        <f t="shared" si="8"/>
        <v>843961</v>
      </c>
      <c r="K33" s="32">
        <f t="shared" si="8"/>
        <v>871811.71299999976</v>
      </c>
      <c r="L33" s="37"/>
      <c r="M33" s="2"/>
      <c r="N33" s="31"/>
      <c r="O33" s="38"/>
      <c r="P33" s="38"/>
      <c r="Q33" s="38"/>
    </row>
    <row r="34" spans="1:17" x14ac:dyDescent="0.3">
      <c r="A34" s="77"/>
      <c r="B34" s="82"/>
      <c r="C34" s="2" t="s">
        <v>17</v>
      </c>
      <c r="D34" s="6"/>
      <c r="E34" s="6"/>
      <c r="F34" s="6"/>
      <c r="G34" s="6"/>
      <c r="H34" s="6"/>
      <c r="I34" s="68">
        <f t="shared" si="8"/>
        <v>0</v>
      </c>
      <c r="J34" s="32">
        <f t="shared" si="8"/>
        <v>0</v>
      </c>
      <c r="K34" s="32">
        <f t="shared" si="8"/>
        <v>0</v>
      </c>
      <c r="L34" s="37"/>
      <c r="M34" s="2"/>
      <c r="N34" s="31"/>
      <c r="O34" s="38"/>
      <c r="P34" s="38"/>
      <c r="Q34" s="38"/>
    </row>
    <row r="35" spans="1:17" x14ac:dyDescent="0.3">
      <c r="A35" s="78"/>
      <c r="B35" s="83"/>
      <c r="C35" s="2" t="s">
        <v>18</v>
      </c>
      <c r="D35" s="6"/>
      <c r="E35" s="6"/>
      <c r="F35" s="6"/>
      <c r="G35" s="6"/>
      <c r="H35" s="6"/>
      <c r="I35" s="68">
        <f t="shared" si="8"/>
        <v>0</v>
      </c>
      <c r="J35" s="32">
        <f t="shared" si="8"/>
        <v>0</v>
      </c>
      <c r="K35" s="32">
        <f t="shared" si="8"/>
        <v>0</v>
      </c>
      <c r="L35" s="37"/>
      <c r="M35" s="2"/>
      <c r="N35" s="31"/>
      <c r="O35" s="38"/>
      <c r="P35" s="38"/>
      <c r="Q35" s="38"/>
    </row>
    <row r="36" spans="1:17" x14ac:dyDescent="0.3">
      <c r="A36" s="76" t="s">
        <v>74</v>
      </c>
      <c r="B36" s="76" t="s">
        <v>62</v>
      </c>
      <c r="C36" s="2" t="s">
        <v>13</v>
      </c>
      <c r="D36" s="6"/>
      <c r="E36" s="6"/>
      <c r="F36" s="6"/>
      <c r="G36" s="6"/>
      <c r="H36" s="6"/>
      <c r="I36" s="68">
        <f>I37+I38+I39+I41</f>
        <v>818000</v>
      </c>
      <c r="J36" s="32">
        <f t="shared" ref="J36:K36" si="9">J37+J38+J39+J41</f>
        <v>843961</v>
      </c>
      <c r="K36" s="32">
        <f t="shared" si="9"/>
        <v>871811.71299999976</v>
      </c>
      <c r="L36" s="72" t="s">
        <v>87</v>
      </c>
      <c r="M36" s="106" t="s">
        <v>42</v>
      </c>
      <c r="N36" s="101" t="s">
        <v>34</v>
      </c>
      <c r="O36" s="101">
        <v>14460</v>
      </c>
      <c r="P36" s="101">
        <v>14460</v>
      </c>
      <c r="Q36" s="104">
        <v>14500</v>
      </c>
    </row>
    <row r="37" spans="1:17" x14ac:dyDescent="0.3">
      <c r="A37" s="77"/>
      <c r="B37" s="77"/>
      <c r="C37" s="2" t="s">
        <v>14</v>
      </c>
      <c r="D37" s="6"/>
      <c r="E37" s="6"/>
      <c r="F37" s="6"/>
      <c r="G37" s="6"/>
      <c r="H37" s="6"/>
      <c r="I37" s="68">
        <v>0</v>
      </c>
      <c r="J37" s="32">
        <v>0</v>
      </c>
      <c r="K37" s="32">
        <v>0</v>
      </c>
      <c r="L37" s="72"/>
      <c r="M37" s="107"/>
      <c r="N37" s="102"/>
      <c r="O37" s="102"/>
      <c r="P37" s="102"/>
      <c r="Q37" s="104"/>
    </row>
    <row r="38" spans="1:17" x14ac:dyDescent="0.3">
      <c r="A38" s="77"/>
      <c r="B38" s="77"/>
      <c r="C38" s="2" t="s">
        <v>15</v>
      </c>
      <c r="D38" s="6"/>
      <c r="E38" s="6"/>
      <c r="F38" s="6"/>
      <c r="G38" s="6"/>
      <c r="H38" s="6"/>
      <c r="I38" s="68">
        <v>0</v>
      </c>
      <c r="J38" s="32">
        <v>0</v>
      </c>
      <c r="K38" s="32">
        <v>0</v>
      </c>
      <c r="L38" s="72"/>
      <c r="M38" s="107"/>
      <c r="N38" s="102"/>
      <c r="O38" s="102"/>
      <c r="P38" s="102"/>
      <c r="Q38" s="104"/>
    </row>
    <row r="39" spans="1:17" x14ac:dyDescent="0.3">
      <c r="A39" s="77"/>
      <c r="B39" s="77"/>
      <c r="C39" s="2" t="s">
        <v>16</v>
      </c>
      <c r="D39" s="6" t="s">
        <v>50</v>
      </c>
      <c r="E39" s="6" t="s">
        <v>53</v>
      </c>
      <c r="F39" s="6"/>
      <c r="G39" s="6" t="s">
        <v>65</v>
      </c>
      <c r="H39" s="6"/>
      <c r="I39" s="68">
        <v>818000</v>
      </c>
      <c r="J39" s="32">
        <v>843961</v>
      </c>
      <c r="K39" s="32">
        <v>871811.71299999976</v>
      </c>
      <c r="L39" s="72"/>
      <c r="M39" s="107"/>
      <c r="N39" s="102"/>
      <c r="O39" s="102"/>
      <c r="P39" s="102"/>
      <c r="Q39" s="104"/>
    </row>
    <row r="40" spans="1:17" x14ac:dyDescent="0.3">
      <c r="A40" s="77"/>
      <c r="B40" s="77"/>
      <c r="C40" s="2" t="s">
        <v>17</v>
      </c>
      <c r="D40" s="6"/>
      <c r="E40" s="6"/>
      <c r="F40" s="6"/>
      <c r="G40" s="6"/>
      <c r="H40" s="6"/>
      <c r="I40" s="68">
        <v>0</v>
      </c>
      <c r="J40" s="32">
        <v>0</v>
      </c>
      <c r="K40" s="32">
        <v>0</v>
      </c>
      <c r="L40" s="72"/>
      <c r="M40" s="107"/>
      <c r="N40" s="102"/>
      <c r="O40" s="102"/>
      <c r="P40" s="102"/>
      <c r="Q40" s="104"/>
    </row>
    <row r="41" spans="1:17" x14ac:dyDescent="0.3">
      <c r="A41" s="78"/>
      <c r="B41" s="78"/>
      <c r="C41" s="2" t="s">
        <v>18</v>
      </c>
      <c r="D41" s="6"/>
      <c r="E41" s="6"/>
      <c r="F41" s="6"/>
      <c r="G41" s="6"/>
      <c r="H41" s="6"/>
      <c r="I41" s="68">
        <v>0</v>
      </c>
      <c r="J41" s="32">
        <v>0</v>
      </c>
      <c r="K41" s="32">
        <v>0</v>
      </c>
      <c r="L41" s="72"/>
      <c r="M41" s="108"/>
      <c r="N41" s="103"/>
      <c r="O41" s="103"/>
      <c r="P41" s="103"/>
      <c r="Q41" s="104"/>
    </row>
    <row r="42" spans="1:17" x14ac:dyDescent="0.3">
      <c r="A42" s="76" t="s">
        <v>29</v>
      </c>
      <c r="B42" s="109" t="s">
        <v>76</v>
      </c>
      <c r="C42" s="2" t="s">
        <v>13</v>
      </c>
      <c r="D42" s="6"/>
      <c r="E42" s="6"/>
      <c r="F42" s="6"/>
      <c r="G42" s="6"/>
      <c r="H42" s="6"/>
      <c r="I42" s="68">
        <f>SUM(I43:I47)</f>
        <v>100357961.42</v>
      </c>
      <c r="J42" s="17">
        <f t="shared" ref="J42:K42" si="10">SUM(J43:J47)</f>
        <v>360000000</v>
      </c>
      <c r="K42" s="17">
        <f t="shared" si="10"/>
        <v>88508250</v>
      </c>
      <c r="L42" s="25"/>
      <c r="M42" s="25"/>
      <c r="N42" s="31"/>
      <c r="O42" s="31"/>
      <c r="P42" s="31"/>
      <c r="Q42" s="31"/>
    </row>
    <row r="43" spans="1:17" x14ac:dyDescent="0.3">
      <c r="A43" s="77"/>
      <c r="B43" s="110"/>
      <c r="C43" s="2" t="s">
        <v>14</v>
      </c>
      <c r="D43" s="6"/>
      <c r="E43" s="6"/>
      <c r="F43" s="6"/>
      <c r="G43" s="6"/>
      <c r="H43" s="6"/>
      <c r="I43" s="68">
        <f>I49+I55</f>
        <v>0</v>
      </c>
      <c r="J43" s="17">
        <f t="shared" ref="J43:K43" si="11">J49+J55</f>
        <v>0</v>
      </c>
      <c r="K43" s="17">
        <f t="shared" si="11"/>
        <v>0</v>
      </c>
      <c r="L43" s="25"/>
      <c r="M43" s="25"/>
      <c r="N43" s="31"/>
      <c r="O43" s="31"/>
      <c r="P43" s="31"/>
      <c r="Q43" s="31"/>
    </row>
    <row r="44" spans="1:17" x14ac:dyDescent="0.3">
      <c r="A44" s="77"/>
      <c r="B44" s="110"/>
      <c r="C44" s="2" t="s">
        <v>15</v>
      </c>
      <c r="D44" s="6"/>
      <c r="E44" s="6"/>
      <c r="F44" s="6"/>
      <c r="G44" s="6"/>
      <c r="H44" s="6"/>
      <c r="I44" s="68">
        <f t="shared" ref="I44:K47" si="12">I50+I56</f>
        <v>0</v>
      </c>
      <c r="J44" s="17">
        <f t="shared" si="12"/>
        <v>0</v>
      </c>
      <c r="K44" s="17">
        <f t="shared" si="12"/>
        <v>0</v>
      </c>
      <c r="L44" s="25"/>
      <c r="M44" s="25"/>
      <c r="N44" s="31"/>
      <c r="O44" s="31"/>
      <c r="P44" s="31"/>
      <c r="Q44" s="31"/>
    </row>
    <row r="45" spans="1:17" x14ac:dyDescent="0.3">
      <c r="A45" s="77"/>
      <c r="B45" s="110"/>
      <c r="C45" s="2" t="s">
        <v>16</v>
      </c>
      <c r="D45" s="6"/>
      <c r="E45" s="6"/>
      <c r="F45" s="6"/>
      <c r="G45" s="6"/>
      <c r="H45" s="6"/>
      <c r="I45" s="68">
        <f t="shared" si="12"/>
        <v>100357961.42</v>
      </c>
      <c r="J45" s="17">
        <f t="shared" si="12"/>
        <v>360000000</v>
      </c>
      <c r="K45" s="17">
        <f t="shared" si="12"/>
        <v>88508250</v>
      </c>
      <c r="L45" s="25"/>
      <c r="M45" s="25"/>
      <c r="N45" s="31"/>
      <c r="O45" s="31"/>
      <c r="P45" s="31"/>
      <c r="Q45" s="31"/>
    </row>
    <row r="46" spans="1:17" x14ac:dyDescent="0.3">
      <c r="A46" s="77"/>
      <c r="B46" s="110"/>
      <c r="C46" s="2" t="s">
        <v>17</v>
      </c>
      <c r="D46" s="6"/>
      <c r="E46" s="6"/>
      <c r="F46" s="6"/>
      <c r="G46" s="6"/>
      <c r="H46" s="6"/>
      <c r="I46" s="68">
        <f t="shared" si="12"/>
        <v>0</v>
      </c>
      <c r="J46" s="17">
        <f t="shared" si="12"/>
        <v>0</v>
      </c>
      <c r="K46" s="17">
        <f t="shared" si="12"/>
        <v>0</v>
      </c>
      <c r="L46" s="25"/>
      <c r="M46" s="25"/>
      <c r="N46" s="31"/>
      <c r="O46" s="31"/>
      <c r="P46" s="31"/>
      <c r="Q46" s="31"/>
    </row>
    <row r="47" spans="1:17" x14ac:dyDescent="0.3">
      <c r="A47" s="78"/>
      <c r="B47" s="111"/>
      <c r="C47" s="2" t="s">
        <v>18</v>
      </c>
      <c r="D47" s="6"/>
      <c r="E47" s="6"/>
      <c r="F47" s="6"/>
      <c r="G47" s="6"/>
      <c r="H47" s="6"/>
      <c r="I47" s="68">
        <f t="shared" si="12"/>
        <v>0</v>
      </c>
      <c r="J47" s="17">
        <f t="shared" si="12"/>
        <v>0</v>
      </c>
      <c r="K47" s="17">
        <f t="shared" si="12"/>
        <v>0</v>
      </c>
      <c r="L47" s="25"/>
      <c r="M47" s="25"/>
      <c r="N47" s="31"/>
      <c r="O47" s="31"/>
      <c r="P47" s="31"/>
      <c r="Q47" s="31"/>
    </row>
    <row r="48" spans="1:17" x14ac:dyDescent="0.3">
      <c r="A48" s="76" t="s">
        <v>73</v>
      </c>
      <c r="B48" s="112" t="s">
        <v>85</v>
      </c>
      <c r="C48" s="2" t="s">
        <v>13</v>
      </c>
      <c r="D48" s="6"/>
      <c r="E48" s="6"/>
      <c r="F48" s="6"/>
      <c r="G48" s="6"/>
      <c r="H48" s="6"/>
      <c r="I48" s="68">
        <f>SUM(I49:I53)</f>
        <v>50000000</v>
      </c>
      <c r="J48" s="17">
        <f t="shared" ref="J48:K48" si="13">SUM(J49:J53)</f>
        <v>160000000</v>
      </c>
      <c r="K48" s="17">
        <f t="shared" si="13"/>
        <v>41741300</v>
      </c>
      <c r="L48" s="76" t="s">
        <v>122</v>
      </c>
      <c r="M48" s="76" t="s">
        <v>77</v>
      </c>
      <c r="N48" s="101" t="s">
        <v>35</v>
      </c>
      <c r="O48" s="30"/>
      <c r="P48" s="30"/>
      <c r="Q48" s="104">
        <v>1</v>
      </c>
    </row>
    <row r="49" spans="1:17" x14ac:dyDescent="0.3">
      <c r="A49" s="77"/>
      <c r="B49" s="113"/>
      <c r="C49" s="2" t="s">
        <v>14</v>
      </c>
      <c r="D49" s="6"/>
      <c r="E49" s="6"/>
      <c r="F49" s="6"/>
      <c r="G49" s="6"/>
      <c r="H49" s="6"/>
      <c r="I49" s="68">
        <v>0</v>
      </c>
      <c r="J49" s="17">
        <v>0</v>
      </c>
      <c r="K49" s="17">
        <v>0</v>
      </c>
      <c r="L49" s="77"/>
      <c r="M49" s="77"/>
      <c r="N49" s="102"/>
      <c r="O49" s="30"/>
      <c r="P49" s="30"/>
      <c r="Q49" s="104"/>
    </row>
    <row r="50" spans="1:17" x14ac:dyDescent="0.3">
      <c r="A50" s="77"/>
      <c r="B50" s="113"/>
      <c r="C50" s="2" t="s">
        <v>15</v>
      </c>
      <c r="D50" s="6"/>
      <c r="E50" s="6"/>
      <c r="F50" s="6"/>
      <c r="G50" s="6"/>
      <c r="H50" s="6"/>
      <c r="I50" s="68">
        <v>0</v>
      </c>
      <c r="J50" s="17">
        <v>0</v>
      </c>
      <c r="K50" s="17">
        <v>0</v>
      </c>
      <c r="L50" s="77"/>
      <c r="M50" s="77"/>
      <c r="N50" s="102"/>
      <c r="O50" s="30"/>
      <c r="P50" s="30"/>
      <c r="Q50" s="104"/>
    </row>
    <row r="51" spans="1:17" x14ac:dyDescent="0.3">
      <c r="A51" s="77"/>
      <c r="B51" s="113"/>
      <c r="C51" s="2" t="s">
        <v>16</v>
      </c>
      <c r="D51" s="6" t="s">
        <v>50</v>
      </c>
      <c r="E51" s="6" t="s">
        <v>53</v>
      </c>
      <c r="F51" s="6"/>
      <c r="G51" s="6" t="s">
        <v>84</v>
      </c>
      <c r="H51" s="6"/>
      <c r="I51" s="68">
        <v>50000000</v>
      </c>
      <c r="J51" s="17">
        <v>160000000</v>
      </c>
      <c r="K51" s="17">
        <v>41741300</v>
      </c>
      <c r="L51" s="77"/>
      <c r="M51" s="77"/>
      <c r="N51" s="102"/>
      <c r="O51" s="30"/>
      <c r="P51" s="30"/>
      <c r="Q51" s="104"/>
    </row>
    <row r="52" spans="1:17" x14ac:dyDescent="0.3">
      <c r="A52" s="77"/>
      <c r="B52" s="113"/>
      <c r="C52" s="2" t="s">
        <v>17</v>
      </c>
      <c r="D52" s="6"/>
      <c r="E52" s="6"/>
      <c r="F52" s="6"/>
      <c r="G52" s="6"/>
      <c r="H52" s="6"/>
      <c r="I52" s="68">
        <v>0</v>
      </c>
      <c r="J52" s="17">
        <v>0</v>
      </c>
      <c r="K52" s="17">
        <v>0</v>
      </c>
      <c r="L52" s="77"/>
      <c r="M52" s="77"/>
      <c r="N52" s="102"/>
      <c r="O52" s="30"/>
      <c r="P52" s="30"/>
      <c r="Q52" s="104"/>
    </row>
    <row r="53" spans="1:17" x14ac:dyDescent="0.3">
      <c r="A53" s="78"/>
      <c r="B53" s="114"/>
      <c r="C53" s="2" t="s">
        <v>18</v>
      </c>
      <c r="D53" s="6"/>
      <c r="E53" s="6"/>
      <c r="F53" s="6"/>
      <c r="G53" s="6"/>
      <c r="H53" s="6"/>
      <c r="I53" s="68">
        <v>0</v>
      </c>
      <c r="J53" s="17">
        <v>0</v>
      </c>
      <c r="K53" s="17">
        <v>0</v>
      </c>
      <c r="L53" s="78"/>
      <c r="M53" s="78"/>
      <c r="N53" s="103"/>
      <c r="O53" s="30"/>
      <c r="P53" s="30"/>
      <c r="Q53" s="104"/>
    </row>
    <row r="54" spans="1:17" ht="15.75" customHeight="1" x14ac:dyDescent="0.3">
      <c r="A54" s="76" t="s">
        <v>78</v>
      </c>
      <c r="B54" s="112" t="s">
        <v>93</v>
      </c>
      <c r="C54" s="2" t="s">
        <v>13</v>
      </c>
      <c r="D54" s="6"/>
      <c r="E54" s="6"/>
      <c r="F54" s="6"/>
      <c r="G54" s="6"/>
      <c r="H54" s="6"/>
      <c r="I54" s="68">
        <f>SUM(I55:I59)</f>
        <v>50357961.420000002</v>
      </c>
      <c r="J54" s="17">
        <f t="shared" ref="J54:K54" si="14">SUM(J55:J59)</f>
        <v>200000000</v>
      </c>
      <c r="K54" s="17">
        <f t="shared" si="14"/>
        <v>46766950</v>
      </c>
      <c r="L54" s="76" t="s">
        <v>122</v>
      </c>
      <c r="M54" s="76" t="s">
        <v>77</v>
      </c>
      <c r="N54" s="101" t="s">
        <v>35</v>
      </c>
      <c r="O54" s="30"/>
      <c r="P54" s="30"/>
      <c r="Q54" s="104">
        <v>1</v>
      </c>
    </row>
    <row r="55" spans="1:17" x14ac:dyDescent="0.3">
      <c r="A55" s="77"/>
      <c r="B55" s="113"/>
      <c r="C55" s="2" t="s">
        <v>14</v>
      </c>
      <c r="D55" s="6"/>
      <c r="E55" s="6"/>
      <c r="F55" s="6"/>
      <c r="G55" s="6"/>
      <c r="H55" s="6"/>
      <c r="I55" s="68">
        <v>0</v>
      </c>
      <c r="J55" s="17">
        <v>0</v>
      </c>
      <c r="K55" s="17">
        <v>0</v>
      </c>
      <c r="L55" s="77"/>
      <c r="M55" s="77"/>
      <c r="N55" s="102"/>
      <c r="O55" s="30"/>
      <c r="P55" s="30"/>
      <c r="Q55" s="104"/>
    </row>
    <row r="56" spans="1:17" x14ac:dyDescent="0.3">
      <c r="A56" s="77"/>
      <c r="B56" s="113"/>
      <c r="C56" s="2" t="s">
        <v>15</v>
      </c>
      <c r="D56" s="6"/>
      <c r="E56" s="6"/>
      <c r="F56" s="6"/>
      <c r="G56" s="6"/>
      <c r="H56" s="6"/>
      <c r="I56" s="68">
        <v>0</v>
      </c>
      <c r="J56" s="17">
        <v>0</v>
      </c>
      <c r="K56" s="17">
        <v>0</v>
      </c>
      <c r="L56" s="77"/>
      <c r="M56" s="77"/>
      <c r="N56" s="102"/>
      <c r="O56" s="30"/>
      <c r="P56" s="30"/>
      <c r="Q56" s="104"/>
    </row>
    <row r="57" spans="1:17" x14ac:dyDescent="0.3">
      <c r="A57" s="77"/>
      <c r="B57" s="113"/>
      <c r="C57" s="2" t="s">
        <v>16</v>
      </c>
      <c r="D57" s="6" t="s">
        <v>50</v>
      </c>
      <c r="E57" s="6" t="s">
        <v>53</v>
      </c>
      <c r="F57" s="6"/>
      <c r="G57" s="6" t="s">
        <v>86</v>
      </c>
      <c r="H57" s="6"/>
      <c r="I57" s="68">
        <v>50357961.420000002</v>
      </c>
      <c r="J57" s="17">
        <v>200000000</v>
      </c>
      <c r="K57" s="17">
        <v>46766950</v>
      </c>
      <c r="L57" s="77"/>
      <c r="M57" s="77"/>
      <c r="N57" s="102"/>
      <c r="O57" s="30"/>
      <c r="P57" s="30"/>
      <c r="Q57" s="104"/>
    </row>
    <row r="58" spans="1:17" x14ac:dyDescent="0.3">
      <c r="A58" s="77"/>
      <c r="B58" s="113"/>
      <c r="C58" s="2" t="s">
        <v>17</v>
      </c>
      <c r="D58" s="6"/>
      <c r="E58" s="6"/>
      <c r="F58" s="6"/>
      <c r="G58" s="6"/>
      <c r="H58" s="6"/>
      <c r="I58" s="68">
        <v>0</v>
      </c>
      <c r="J58" s="17">
        <v>0</v>
      </c>
      <c r="K58" s="17">
        <v>0</v>
      </c>
      <c r="L58" s="77"/>
      <c r="M58" s="77"/>
      <c r="N58" s="102"/>
      <c r="O58" s="30"/>
      <c r="P58" s="30"/>
      <c r="Q58" s="104"/>
    </row>
    <row r="59" spans="1:17" x14ac:dyDescent="0.3">
      <c r="A59" s="78"/>
      <c r="B59" s="114"/>
      <c r="C59" s="2" t="s">
        <v>18</v>
      </c>
      <c r="D59" s="6"/>
      <c r="E59" s="6"/>
      <c r="F59" s="6"/>
      <c r="G59" s="6"/>
      <c r="H59" s="6"/>
      <c r="I59" s="68">
        <v>0</v>
      </c>
      <c r="J59" s="17">
        <v>0</v>
      </c>
      <c r="K59" s="17">
        <v>0</v>
      </c>
      <c r="L59" s="78"/>
      <c r="M59" s="78"/>
      <c r="N59" s="103"/>
      <c r="O59" s="30"/>
      <c r="P59" s="30"/>
      <c r="Q59" s="104"/>
    </row>
    <row r="60" spans="1:17" x14ac:dyDescent="0.3">
      <c r="A60" s="72" t="s">
        <v>31</v>
      </c>
      <c r="B60" s="105" t="s">
        <v>30</v>
      </c>
      <c r="C60" s="1" t="s">
        <v>13</v>
      </c>
      <c r="D60" s="6"/>
      <c r="E60" s="6"/>
      <c r="F60" s="6"/>
      <c r="G60" s="6"/>
      <c r="H60" s="6"/>
      <c r="I60" s="68">
        <f>I61+I62+I63+I64+I65</f>
        <v>880000</v>
      </c>
      <c r="J60" s="32">
        <f t="shared" ref="J60:K60" si="15">J61+J62+J63+J64+J65</f>
        <v>909039.99999999988</v>
      </c>
      <c r="K60" s="32">
        <f t="shared" si="15"/>
        <v>939038.31999999983</v>
      </c>
      <c r="L60" s="37"/>
      <c r="M60" s="2"/>
      <c r="N60" s="31"/>
      <c r="O60" s="38"/>
      <c r="P60" s="38"/>
      <c r="Q60" s="38"/>
    </row>
    <row r="61" spans="1:17" x14ac:dyDescent="0.3">
      <c r="A61" s="72"/>
      <c r="B61" s="105"/>
      <c r="C61" s="2" t="s">
        <v>14</v>
      </c>
      <c r="D61" s="6"/>
      <c r="E61" s="6"/>
      <c r="F61" s="6"/>
      <c r="G61" s="6"/>
      <c r="H61" s="6"/>
      <c r="I61" s="68">
        <f>I67</f>
        <v>0</v>
      </c>
      <c r="J61" s="32">
        <f t="shared" ref="J61:K61" si="16">J67</f>
        <v>0</v>
      </c>
      <c r="K61" s="32">
        <f t="shared" si="16"/>
        <v>0</v>
      </c>
      <c r="L61" s="37"/>
      <c r="M61" s="2"/>
      <c r="N61" s="31"/>
      <c r="O61" s="38"/>
      <c r="P61" s="38"/>
      <c r="Q61" s="38"/>
    </row>
    <row r="62" spans="1:17" x14ac:dyDescent="0.3">
      <c r="A62" s="72"/>
      <c r="B62" s="105"/>
      <c r="C62" s="2" t="s">
        <v>15</v>
      </c>
      <c r="D62" s="6"/>
      <c r="E62" s="6"/>
      <c r="F62" s="6"/>
      <c r="G62" s="6"/>
      <c r="H62" s="6"/>
      <c r="I62" s="68">
        <f t="shared" ref="I62:K65" si="17">I68</f>
        <v>0</v>
      </c>
      <c r="J62" s="32">
        <f t="shared" si="17"/>
        <v>0</v>
      </c>
      <c r="K62" s="32">
        <f t="shared" si="17"/>
        <v>0</v>
      </c>
      <c r="L62" s="37"/>
      <c r="M62" s="2"/>
      <c r="N62" s="31"/>
      <c r="O62" s="38"/>
      <c r="P62" s="38"/>
      <c r="Q62" s="38"/>
    </row>
    <row r="63" spans="1:17" x14ac:dyDescent="0.3">
      <c r="A63" s="72"/>
      <c r="B63" s="105"/>
      <c r="C63" s="2" t="s">
        <v>16</v>
      </c>
      <c r="D63" s="6"/>
      <c r="E63" s="6"/>
      <c r="F63" s="6"/>
      <c r="G63" s="6"/>
      <c r="H63" s="6"/>
      <c r="I63" s="68">
        <f t="shared" si="17"/>
        <v>880000</v>
      </c>
      <c r="J63" s="32">
        <f t="shared" si="17"/>
        <v>909039.99999999988</v>
      </c>
      <c r="K63" s="32">
        <f t="shared" si="17"/>
        <v>939038.31999999983</v>
      </c>
      <c r="L63" s="37"/>
      <c r="M63" s="2"/>
      <c r="N63" s="31"/>
      <c r="O63" s="38"/>
      <c r="P63" s="38"/>
      <c r="Q63" s="38"/>
    </row>
    <row r="64" spans="1:17" x14ac:dyDescent="0.3">
      <c r="A64" s="72"/>
      <c r="B64" s="105"/>
      <c r="C64" s="2" t="s">
        <v>17</v>
      </c>
      <c r="D64" s="6"/>
      <c r="E64" s="6"/>
      <c r="F64" s="6"/>
      <c r="G64" s="6"/>
      <c r="H64" s="6"/>
      <c r="I64" s="68">
        <f t="shared" si="17"/>
        <v>0</v>
      </c>
      <c r="J64" s="32">
        <f t="shared" si="17"/>
        <v>0</v>
      </c>
      <c r="K64" s="32">
        <f t="shared" si="17"/>
        <v>0</v>
      </c>
      <c r="L64" s="37"/>
      <c r="M64" s="2"/>
      <c r="N64" s="31"/>
      <c r="O64" s="38"/>
      <c r="P64" s="38"/>
      <c r="Q64" s="38"/>
    </row>
    <row r="65" spans="1:20" x14ac:dyDescent="0.3">
      <c r="A65" s="72"/>
      <c r="B65" s="105"/>
      <c r="C65" s="2" t="s">
        <v>18</v>
      </c>
      <c r="D65" s="6"/>
      <c r="E65" s="6"/>
      <c r="F65" s="6"/>
      <c r="G65" s="6"/>
      <c r="H65" s="6"/>
      <c r="I65" s="68">
        <f t="shared" si="17"/>
        <v>0</v>
      </c>
      <c r="J65" s="32">
        <f t="shared" si="17"/>
        <v>0</v>
      </c>
      <c r="K65" s="32">
        <f t="shared" si="17"/>
        <v>0</v>
      </c>
      <c r="L65" s="37"/>
      <c r="M65" s="2"/>
      <c r="N65" s="31"/>
      <c r="O65" s="38"/>
      <c r="P65" s="38"/>
      <c r="Q65" s="38"/>
    </row>
    <row r="66" spans="1:20" x14ac:dyDescent="0.3">
      <c r="A66" s="72" t="s">
        <v>72</v>
      </c>
      <c r="B66" s="72" t="s">
        <v>63</v>
      </c>
      <c r="C66" s="1" t="s">
        <v>13</v>
      </c>
      <c r="D66" s="6"/>
      <c r="E66" s="6"/>
      <c r="F66" s="6"/>
      <c r="G66" s="6"/>
      <c r="H66" s="6"/>
      <c r="I66" s="68">
        <f>I67+I68+I69+I70+I71</f>
        <v>880000</v>
      </c>
      <c r="J66" s="32">
        <f>J67+J68+J69+J70+J71</f>
        <v>909039.99999999988</v>
      </c>
      <c r="K66" s="32">
        <f>K67+K68+K69+K70+K71</f>
        <v>939038.31999999983</v>
      </c>
      <c r="L66" s="72" t="s">
        <v>88</v>
      </c>
      <c r="M66" s="106" t="s">
        <v>71</v>
      </c>
      <c r="N66" s="101" t="s">
        <v>35</v>
      </c>
      <c r="O66" s="101">
        <v>5</v>
      </c>
      <c r="P66" s="101">
        <v>6</v>
      </c>
      <c r="Q66" s="104">
        <v>6</v>
      </c>
    </row>
    <row r="67" spans="1:20" x14ac:dyDescent="0.3">
      <c r="A67" s="72"/>
      <c r="B67" s="72"/>
      <c r="C67" s="2" t="s">
        <v>14</v>
      </c>
      <c r="D67" s="6"/>
      <c r="E67" s="6"/>
      <c r="F67" s="6"/>
      <c r="G67" s="6"/>
      <c r="H67" s="6"/>
      <c r="I67" s="68">
        <v>0</v>
      </c>
      <c r="J67" s="32">
        <v>0</v>
      </c>
      <c r="K67" s="32">
        <v>0</v>
      </c>
      <c r="L67" s="72"/>
      <c r="M67" s="107"/>
      <c r="N67" s="102"/>
      <c r="O67" s="102"/>
      <c r="P67" s="102"/>
      <c r="Q67" s="104"/>
    </row>
    <row r="68" spans="1:20" x14ac:dyDescent="0.3">
      <c r="A68" s="72"/>
      <c r="B68" s="72"/>
      <c r="C68" s="2" t="s">
        <v>15</v>
      </c>
      <c r="D68" s="6"/>
      <c r="E68" s="6"/>
      <c r="F68" s="6"/>
      <c r="G68" s="6"/>
      <c r="H68" s="6"/>
      <c r="I68" s="68">
        <v>0</v>
      </c>
      <c r="J68" s="32">
        <v>0</v>
      </c>
      <c r="K68" s="32">
        <v>0</v>
      </c>
      <c r="L68" s="72"/>
      <c r="M68" s="107"/>
      <c r="N68" s="102"/>
      <c r="O68" s="102"/>
      <c r="P68" s="102"/>
      <c r="Q68" s="104"/>
    </row>
    <row r="69" spans="1:20" x14ac:dyDescent="0.3">
      <c r="A69" s="72"/>
      <c r="B69" s="72"/>
      <c r="C69" s="2" t="s">
        <v>16</v>
      </c>
      <c r="D69" s="6" t="s">
        <v>50</v>
      </c>
      <c r="E69" s="6" t="s">
        <v>49</v>
      </c>
      <c r="F69" s="6"/>
      <c r="G69" s="15">
        <v>5030010010</v>
      </c>
      <c r="H69" s="6"/>
      <c r="I69" s="69">
        <v>880000</v>
      </c>
      <c r="J69" s="39">
        <v>909039.99999999988</v>
      </c>
      <c r="K69" s="39">
        <v>939038.31999999983</v>
      </c>
      <c r="L69" s="72"/>
      <c r="M69" s="107"/>
      <c r="N69" s="102"/>
      <c r="O69" s="102"/>
      <c r="P69" s="102"/>
      <c r="Q69" s="104"/>
    </row>
    <row r="70" spans="1:20" x14ac:dyDescent="0.3">
      <c r="A70" s="72"/>
      <c r="B70" s="72"/>
      <c r="C70" s="2" t="s">
        <v>17</v>
      </c>
      <c r="D70" s="6"/>
      <c r="E70" s="6"/>
      <c r="F70" s="6"/>
      <c r="G70" s="6"/>
      <c r="H70" s="6"/>
      <c r="I70" s="68">
        <v>0</v>
      </c>
      <c r="J70" s="32">
        <v>0</v>
      </c>
      <c r="K70" s="32">
        <v>0</v>
      </c>
      <c r="L70" s="72"/>
      <c r="M70" s="107"/>
      <c r="N70" s="102"/>
      <c r="O70" s="102"/>
      <c r="P70" s="102"/>
      <c r="Q70" s="104"/>
    </row>
    <row r="71" spans="1:20" x14ac:dyDescent="0.3">
      <c r="A71" s="72"/>
      <c r="B71" s="72"/>
      <c r="C71" s="2" t="s">
        <v>18</v>
      </c>
      <c r="D71" s="6"/>
      <c r="E71" s="6"/>
      <c r="F71" s="6"/>
      <c r="G71" s="6"/>
      <c r="H71" s="6"/>
      <c r="I71" s="68">
        <v>0</v>
      </c>
      <c r="J71" s="32">
        <v>0</v>
      </c>
      <c r="K71" s="32">
        <v>0</v>
      </c>
      <c r="L71" s="72"/>
      <c r="M71" s="108"/>
      <c r="N71" s="103"/>
      <c r="O71" s="103"/>
      <c r="P71" s="103"/>
      <c r="Q71" s="104"/>
    </row>
    <row r="72" spans="1:20" ht="16.2" x14ac:dyDescent="0.3">
      <c r="A72" s="72" t="s">
        <v>79</v>
      </c>
      <c r="B72" s="105" t="s">
        <v>61</v>
      </c>
      <c r="C72" s="1" t="s">
        <v>13</v>
      </c>
      <c r="D72" s="6"/>
      <c r="E72" s="6"/>
      <c r="F72" s="6"/>
      <c r="G72" s="6"/>
      <c r="H72" s="6"/>
      <c r="I72" s="68">
        <f>I73+I74+I75+I77</f>
        <v>274246265.39999998</v>
      </c>
      <c r="J72" s="32">
        <f>J73+J74+J75+J77</f>
        <v>279480892.49999994</v>
      </c>
      <c r="K72" s="32">
        <f>K73+K74+K75+K77</f>
        <v>281801362.09999996</v>
      </c>
      <c r="L72" s="7"/>
      <c r="M72" s="7"/>
      <c r="N72" s="31"/>
      <c r="O72" s="38"/>
      <c r="P72" s="38"/>
      <c r="Q72" s="38"/>
      <c r="R72" s="19"/>
      <c r="S72" s="19"/>
      <c r="T72" s="19"/>
    </row>
    <row r="73" spans="1:20" x14ac:dyDescent="0.3">
      <c r="A73" s="72"/>
      <c r="B73" s="105"/>
      <c r="C73" s="2" t="s">
        <v>14</v>
      </c>
      <c r="D73" s="6"/>
      <c r="E73" s="6"/>
      <c r="F73" s="6"/>
      <c r="G73" s="6"/>
      <c r="H73" s="6"/>
      <c r="I73" s="68">
        <f>I79+I85+I91+I97</f>
        <v>0</v>
      </c>
      <c r="J73" s="32">
        <f t="shared" ref="J73:K73" si="18">J79+J85+J91+J97</f>
        <v>0</v>
      </c>
      <c r="K73" s="32">
        <f t="shared" si="18"/>
        <v>0</v>
      </c>
      <c r="L73" s="7"/>
      <c r="M73" s="7"/>
      <c r="N73" s="31"/>
      <c r="O73" s="38"/>
      <c r="P73" s="38"/>
      <c r="Q73" s="38"/>
      <c r="S73" s="20"/>
    </row>
    <row r="74" spans="1:20" x14ac:dyDescent="0.3">
      <c r="A74" s="72"/>
      <c r="B74" s="105"/>
      <c r="C74" s="2" t="s">
        <v>15</v>
      </c>
      <c r="D74" s="6"/>
      <c r="E74" s="6"/>
      <c r="F74" s="6"/>
      <c r="G74" s="6"/>
      <c r="H74" s="6"/>
      <c r="I74" s="68">
        <f t="shared" ref="I74:K77" si="19">I80+I86+I92+I98</f>
        <v>360000</v>
      </c>
      <c r="J74" s="32">
        <f t="shared" si="19"/>
        <v>343568.46</v>
      </c>
      <c r="K74" s="32">
        <f t="shared" si="19"/>
        <v>343568.46</v>
      </c>
      <c r="L74" s="7"/>
      <c r="M74" s="7"/>
      <c r="N74" s="31"/>
      <c r="O74" s="38"/>
      <c r="P74" s="38"/>
      <c r="Q74" s="38"/>
    </row>
    <row r="75" spans="1:20" x14ac:dyDescent="0.3">
      <c r="A75" s="72"/>
      <c r="B75" s="105"/>
      <c r="C75" s="2" t="s">
        <v>16</v>
      </c>
      <c r="D75" s="6"/>
      <c r="E75" s="6"/>
      <c r="F75" s="6"/>
      <c r="G75" s="6"/>
      <c r="H75" s="6"/>
      <c r="I75" s="68">
        <f>I81+I87+I93+I99</f>
        <v>273886265.39999998</v>
      </c>
      <c r="J75" s="32">
        <f t="shared" ref="J75:K75" si="20">J81+J87+J93+J99</f>
        <v>279137324.03999996</v>
      </c>
      <c r="K75" s="32">
        <f t="shared" si="20"/>
        <v>281457793.63999999</v>
      </c>
      <c r="L75" s="7"/>
      <c r="M75" s="7"/>
      <c r="N75" s="31"/>
      <c r="O75" s="38"/>
      <c r="P75" s="38"/>
      <c r="Q75" s="38"/>
    </row>
    <row r="76" spans="1:20" x14ac:dyDescent="0.3">
      <c r="A76" s="72"/>
      <c r="B76" s="105"/>
      <c r="C76" s="2" t="s">
        <v>17</v>
      </c>
      <c r="D76" s="6"/>
      <c r="E76" s="6"/>
      <c r="F76" s="6"/>
      <c r="G76" s="6"/>
      <c r="H76" s="6"/>
      <c r="I76" s="68">
        <f t="shared" si="19"/>
        <v>0</v>
      </c>
      <c r="J76" s="32">
        <f t="shared" si="19"/>
        <v>0</v>
      </c>
      <c r="K76" s="32">
        <f t="shared" si="19"/>
        <v>0</v>
      </c>
      <c r="L76" s="7"/>
      <c r="M76" s="7"/>
      <c r="N76" s="31"/>
      <c r="O76" s="38"/>
      <c r="P76" s="38"/>
      <c r="Q76" s="38"/>
    </row>
    <row r="77" spans="1:20" x14ac:dyDescent="0.3">
      <c r="A77" s="72"/>
      <c r="B77" s="105"/>
      <c r="C77" s="2" t="s">
        <v>18</v>
      </c>
      <c r="D77" s="6"/>
      <c r="E77" s="6"/>
      <c r="F77" s="6"/>
      <c r="G77" s="6"/>
      <c r="H77" s="6"/>
      <c r="I77" s="68">
        <f t="shared" si="19"/>
        <v>0</v>
      </c>
      <c r="J77" s="32">
        <f t="shared" si="19"/>
        <v>0</v>
      </c>
      <c r="K77" s="32">
        <f t="shared" si="19"/>
        <v>0</v>
      </c>
      <c r="L77" s="7"/>
      <c r="M77" s="7"/>
      <c r="N77" s="31"/>
      <c r="O77" s="38"/>
      <c r="P77" s="38"/>
      <c r="Q77" s="38"/>
    </row>
    <row r="78" spans="1:20" x14ac:dyDescent="0.3">
      <c r="A78" s="72" t="s">
        <v>80</v>
      </c>
      <c r="B78" s="72" t="s">
        <v>124</v>
      </c>
      <c r="C78" s="1" t="s">
        <v>13</v>
      </c>
      <c r="D78" s="6"/>
      <c r="E78" s="6"/>
      <c r="F78" s="6"/>
      <c r="G78" s="6"/>
      <c r="H78" s="6"/>
      <c r="I78" s="68">
        <f>I79+I80+I81+I82+I83</f>
        <v>30777569</v>
      </c>
      <c r="J78" s="32">
        <f t="shared" ref="J78:K78" si="21">J79+J80+J81+J82+J83</f>
        <v>31205868.57</v>
      </c>
      <c r="K78" s="32">
        <f t="shared" si="21"/>
        <v>31522944.73</v>
      </c>
      <c r="L78" s="72" t="s">
        <v>89</v>
      </c>
      <c r="M78" s="7"/>
      <c r="N78" s="31"/>
      <c r="O78" s="34"/>
      <c r="P78" s="34"/>
      <c r="Q78" s="34"/>
      <c r="R78" s="20"/>
      <c r="S78" s="20"/>
      <c r="T78" s="20"/>
    </row>
    <row r="79" spans="1:20" x14ac:dyDescent="0.3">
      <c r="A79" s="72"/>
      <c r="B79" s="72"/>
      <c r="C79" s="2" t="s">
        <v>14</v>
      </c>
      <c r="D79" s="6"/>
      <c r="E79" s="6"/>
      <c r="F79" s="6"/>
      <c r="G79" s="6"/>
      <c r="H79" s="6"/>
      <c r="I79" s="68">
        <v>0</v>
      </c>
      <c r="J79" s="32">
        <v>0</v>
      </c>
      <c r="K79" s="32">
        <v>0</v>
      </c>
      <c r="L79" s="72"/>
      <c r="M79" s="7"/>
      <c r="N79" s="31"/>
      <c r="O79" s="34"/>
      <c r="P79" s="34"/>
      <c r="Q79" s="34"/>
    </row>
    <row r="80" spans="1:20" x14ac:dyDescent="0.3">
      <c r="A80" s="72"/>
      <c r="B80" s="72"/>
      <c r="C80" s="2" t="s">
        <v>15</v>
      </c>
      <c r="D80" s="6"/>
      <c r="E80" s="6"/>
      <c r="F80" s="6"/>
      <c r="G80" s="6"/>
      <c r="H80" s="6"/>
      <c r="I80" s="68">
        <v>0</v>
      </c>
      <c r="J80" s="32">
        <v>0</v>
      </c>
      <c r="K80" s="32">
        <v>0</v>
      </c>
      <c r="L80" s="72"/>
      <c r="M80" s="7"/>
      <c r="N80" s="31"/>
      <c r="O80" s="10"/>
      <c r="P80" s="10"/>
      <c r="Q80" s="10"/>
    </row>
    <row r="81" spans="1:20" x14ac:dyDescent="0.3">
      <c r="A81" s="72"/>
      <c r="B81" s="72"/>
      <c r="C81" s="2" t="s">
        <v>16</v>
      </c>
      <c r="D81" s="6" t="s">
        <v>50</v>
      </c>
      <c r="E81" s="6" t="s">
        <v>58</v>
      </c>
      <c r="F81" s="6"/>
      <c r="G81" s="6" t="s">
        <v>121</v>
      </c>
      <c r="H81" s="6"/>
      <c r="I81" s="51">
        <v>30777569</v>
      </c>
      <c r="J81" s="24">
        <v>31205868.57</v>
      </c>
      <c r="K81" s="24">
        <v>31522944.73</v>
      </c>
      <c r="L81" s="72"/>
      <c r="M81" s="33"/>
      <c r="N81" s="29"/>
      <c r="O81" s="11"/>
      <c r="P81" s="11"/>
      <c r="Q81" s="22"/>
    </row>
    <row r="82" spans="1:20" x14ac:dyDescent="0.3">
      <c r="A82" s="72"/>
      <c r="B82" s="72"/>
      <c r="C82" s="2" t="s">
        <v>17</v>
      </c>
      <c r="D82" s="6"/>
      <c r="E82" s="6"/>
      <c r="F82" s="6"/>
      <c r="G82" s="6"/>
      <c r="H82" s="6"/>
      <c r="I82" s="68">
        <v>0</v>
      </c>
      <c r="J82" s="32">
        <v>0</v>
      </c>
      <c r="K82" s="32">
        <v>0</v>
      </c>
      <c r="L82" s="72"/>
      <c r="M82" s="7"/>
      <c r="N82" s="31"/>
      <c r="O82" s="34"/>
      <c r="P82" s="34"/>
      <c r="Q82" s="34"/>
    </row>
    <row r="83" spans="1:20" x14ac:dyDescent="0.3">
      <c r="A83" s="72"/>
      <c r="B83" s="72"/>
      <c r="C83" s="2" t="s">
        <v>18</v>
      </c>
      <c r="D83" s="6"/>
      <c r="E83" s="6"/>
      <c r="F83" s="6"/>
      <c r="G83" s="6"/>
      <c r="H83" s="6"/>
      <c r="I83" s="68">
        <v>0</v>
      </c>
      <c r="J83" s="32">
        <v>0</v>
      </c>
      <c r="K83" s="32">
        <v>0</v>
      </c>
      <c r="L83" s="72"/>
      <c r="M83" s="7"/>
      <c r="N83" s="31"/>
      <c r="O83" s="34"/>
      <c r="P83" s="34"/>
      <c r="Q83" s="34"/>
    </row>
    <row r="84" spans="1:20" x14ac:dyDescent="0.3">
      <c r="A84" s="72" t="s">
        <v>81</v>
      </c>
      <c r="B84" s="72" t="s">
        <v>123</v>
      </c>
      <c r="C84" s="1" t="s">
        <v>13</v>
      </c>
      <c r="D84" s="6"/>
      <c r="E84" s="6"/>
      <c r="F84" s="6"/>
      <c r="G84" s="6"/>
      <c r="H84" s="6"/>
      <c r="I84" s="68">
        <f>I85+I86+I87+I88+I89</f>
        <v>96644616.969999999</v>
      </c>
      <c r="J84" s="32">
        <f t="shared" ref="J84:K84" si="22">J85+J86+J87+J88+J89</f>
        <v>99989151.409999996</v>
      </c>
      <c r="K84" s="32">
        <f t="shared" si="22"/>
        <v>101146051.66</v>
      </c>
      <c r="L84" s="115" t="s">
        <v>90</v>
      </c>
      <c r="M84" s="7" t="s">
        <v>38</v>
      </c>
      <c r="N84" s="31" t="s">
        <v>34</v>
      </c>
      <c r="O84" s="34">
        <v>15500</v>
      </c>
      <c r="P84" s="34">
        <v>15550</v>
      </c>
      <c r="Q84" s="34">
        <v>15555</v>
      </c>
      <c r="R84" s="21"/>
      <c r="S84" s="21"/>
      <c r="T84" s="21"/>
    </row>
    <row r="85" spans="1:20" x14ac:dyDescent="0.3">
      <c r="A85" s="72"/>
      <c r="B85" s="72"/>
      <c r="C85" s="2" t="s">
        <v>14</v>
      </c>
      <c r="D85" s="6"/>
      <c r="E85" s="6"/>
      <c r="F85" s="6"/>
      <c r="G85" s="6"/>
      <c r="H85" s="6"/>
      <c r="I85" s="68">
        <v>0</v>
      </c>
      <c r="J85" s="32">
        <v>0</v>
      </c>
      <c r="K85" s="32">
        <v>0</v>
      </c>
      <c r="L85" s="115"/>
      <c r="M85" s="7" t="s">
        <v>39</v>
      </c>
      <c r="N85" s="31" t="s">
        <v>34</v>
      </c>
      <c r="O85" s="34">
        <v>337500</v>
      </c>
      <c r="P85" s="34">
        <v>337550</v>
      </c>
      <c r="Q85" s="34">
        <v>337550</v>
      </c>
    </row>
    <row r="86" spans="1:20" x14ac:dyDescent="0.3">
      <c r="A86" s="72"/>
      <c r="B86" s="72"/>
      <c r="C86" s="2" t="s">
        <v>15</v>
      </c>
      <c r="D86" s="6"/>
      <c r="E86" s="6"/>
      <c r="F86" s="6"/>
      <c r="G86" s="6"/>
      <c r="H86" s="6"/>
      <c r="I86" s="68">
        <v>0</v>
      </c>
      <c r="J86" s="32">
        <v>0</v>
      </c>
      <c r="K86" s="32">
        <v>0</v>
      </c>
      <c r="L86" s="115"/>
      <c r="M86" s="106" t="s">
        <v>70</v>
      </c>
      <c r="N86" s="101" t="s">
        <v>40</v>
      </c>
      <c r="O86" s="116">
        <v>0.49</v>
      </c>
      <c r="P86" s="116">
        <v>0.5</v>
      </c>
      <c r="Q86" s="126">
        <v>0.5</v>
      </c>
    </row>
    <row r="87" spans="1:20" x14ac:dyDescent="0.3">
      <c r="A87" s="72"/>
      <c r="B87" s="72"/>
      <c r="C87" s="2" t="s">
        <v>16</v>
      </c>
      <c r="D87" s="6" t="s">
        <v>50</v>
      </c>
      <c r="E87" s="6" t="s">
        <v>53</v>
      </c>
      <c r="F87" s="6"/>
      <c r="G87" s="6" t="s">
        <v>54</v>
      </c>
      <c r="H87" s="6"/>
      <c r="I87" s="52">
        <v>96644616.969999999</v>
      </c>
      <c r="J87" s="24">
        <v>99989151.409999996</v>
      </c>
      <c r="K87" s="24">
        <v>101146051.66</v>
      </c>
      <c r="L87" s="115"/>
      <c r="M87" s="108"/>
      <c r="N87" s="103"/>
      <c r="O87" s="117"/>
      <c r="P87" s="117"/>
      <c r="Q87" s="126"/>
    </row>
    <row r="88" spans="1:20" x14ac:dyDescent="0.3">
      <c r="A88" s="72"/>
      <c r="B88" s="72"/>
      <c r="C88" s="2" t="s">
        <v>17</v>
      </c>
      <c r="D88" s="6"/>
      <c r="E88" s="6"/>
      <c r="F88" s="6"/>
      <c r="G88" s="6"/>
      <c r="H88" s="6"/>
      <c r="I88" s="68">
        <v>0</v>
      </c>
      <c r="J88" s="32">
        <v>0</v>
      </c>
      <c r="K88" s="32">
        <v>0</v>
      </c>
      <c r="L88" s="115"/>
      <c r="M88" s="106" t="s">
        <v>41</v>
      </c>
      <c r="N88" s="101" t="s">
        <v>34</v>
      </c>
      <c r="O88" s="127">
        <v>145250</v>
      </c>
      <c r="P88" s="127">
        <v>147800</v>
      </c>
      <c r="Q88" s="129">
        <v>147850</v>
      </c>
    </row>
    <row r="89" spans="1:20" x14ac:dyDescent="0.3">
      <c r="A89" s="72"/>
      <c r="B89" s="72"/>
      <c r="C89" s="2" t="s">
        <v>18</v>
      </c>
      <c r="D89" s="6"/>
      <c r="E89" s="6"/>
      <c r="F89" s="6"/>
      <c r="G89" s="6"/>
      <c r="H89" s="6"/>
      <c r="I89" s="68">
        <v>0</v>
      </c>
      <c r="J89" s="32">
        <v>0</v>
      </c>
      <c r="K89" s="32">
        <v>0</v>
      </c>
      <c r="L89" s="115"/>
      <c r="M89" s="108"/>
      <c r="N89" s="103"/>
      <c r="O89" s="128"/>
      <c r="P89" s="128"/>
      <c r="Q89" s="129"/>
    </row>
    <row r="90" spans="1:20" x14ac:dyDescent="0.3">
      <c r="A90" s="121" t="s">
        <v>82</v>
      </c>
      <c r="B90" s="72" t="s">
        <v>127</v>
      </c>
      <c r="C90" s="1" t="s">
        <v>13</v>
      </c>
      <c r="D90" s="6"/>
      <c r="E90" s="6"/>
      <c r="F90" s="6"/>
      <c r="G90" s="6"/>
      <c r="H90" s="6"/>
      <c r="I90" s="68">
        <f>I91+I92+I93+I94+I95</f>
        <v>25266210.559999999</v>
      </c>
      <c r="J90" s="32">
        <f t="shared" ref="J90:K90" si="23">J91+J92+J93+J94+J95</f>
        <v>25622288.239999998</v>
      </c>
      <c r="K90" s="32">
        <f t="shared" si="23"/>
        <v>25779614.219999999</v>
      </c>
      <c r="L90" s="72" t="s">
        <v>91</v>
      </c>
      <c r="M90" s="106" t="s">
        <v>67</v>
      </c>
      <c r="N90" s="101" t="s">
        <v>35</v>
      </c>
      <c r="O90" s="101">
        <v>7</v>
      </c>
      <c r="P90" s="101">
        <v>7</v>
      </c>
      <c r="Q90" s="104">
        <v>7</v>
      </c>
      <c r="R90" s="21"/>
      <c r="S90" s="21"/>
      <c r="T90" s="21"/>
    </row>
    <row r="91" spans="1:20" x14ac:dyDescent="0.3">
      <c r="A91" s="72"/>
      <c r="B91" s="72"/>
      <c r="C91" s="2" t="s">
        <v>14</v>
      </c>
      <c r="D91" s="6"/>
      <c r="E91" s="6"/>
      <c r="F91" s="6"/>
      <c r="G91" s="6"/>
      <c r="H91" s="6"/>
      <c r="I91" s="68">
        <v>0</v>
      </c>
      <c r="J91" s="32">
        <v>0</v>
      </c>
      <c r="K91" s="32">
        <v>0</v>
      </c>
      <c r="L91" s="72"/>
      <c r="M91" s="107"/>
      <c r="N91" s="102"/>
      <c r="O91" s="102"/>
      <c r="P91" s="102"/>
      <c r="Q91" s="104"/>
    </row>
    <row r="92" spans="1:20" x14ac:dyDescent="0.3">
      <c r="A92" s="72"/>
      <c r="B92" s="72"/>
      <c r="C92" s="2" t="s">
        <v>15</v>
      </c>
      <c r="D92" s="6"/>
      <c r="E92" s="6"/>
      <c r="F92" s="6"/>
      <c r="G92" s="6"/>
      <c r="H92" s="6"/>
      <c r="I92" s="68">
        <v>0</v>
      </c>
      <c r="J92" s="32">
        <v>0</v>
      </c>
      <c r="K92" s="32">
        <v>0</v>
      </c>
      <c r="L92" s="72"/>
      <c r="M92" s="108"/>
      <c r="N92" s="103"/>
      <c r="O92" s="103"/>
      <c r="P92" s="103"/>
      <c r="Q92" s="104"/>
    </row>
    <row r="93" spans="1:20" x14ac:dyDescent="0.3">
      <c r="A93" s="72"/>
      <c r="B93" s="72"/>
      <c r="C93" s="2" t="s">
        <v>16</v>
      </c>
      <c r="D93" s="6" t="s">
        <v>50</v>
      </c>
      <c r="E93" s="6" t="s">
        <v>53</v>
      </c>
      <c r="F93" s="6"/>
      <c r="G93" s="6" t="s">
        <v>55</v>
      </c>
      <c r="H93" s="6"/>
      <c r="I93" s="68">
        <v>25266210.559999999</v>
      </c>
      <c r="J93" s="32">
        <v>25622288.239999998</v>
      </c>
      <c r="K93" s="32">
        <v>25779614.219999999</v>
      </c>
      <c r="L93" s="72"/>
      <c r="M93" s="106" t="s">
        <v>43</v>
      </c>
      <c r="N93" s="101" t="s">
        <v>35</v>
      </c>
      <c r="O93" s="101">
        <v>160</v>
      </c>
      <c r="P93" s="101">
        <v>170</v>
      </c>
      <c r="Q93" s="104">
        <v>170</v>
      </c>
    </row>
    <row r="94" spans="1:20" x14ac:dyDescent="0.3">
      <c r="A94" s="72"/>
      <c r="B94" s="72"/>
      <c r="C94" s="2" t="s">
        <v>17</v>
      </c>
      <c r="D94" s="6"/>
      <c r="E94" s="6"/>
      <c r="F94" s="6"/>
      <c r="G94" s="6"/>
      <c r="H94" s="6"/>
      <c r="I94" s="68">
        <v>0</v>
      </c>
      <c r="J94" s="32">
        <v>0</v>
      </c>
      <c r="K94" s="32">
        <v>0</v>
      </c>
      <c r="L94" s="72"/>
      <c r="M94" s="107"/>
      <c r="N94" s="102"/>
      <c r="O94" s="102"/>
      <c r="P94" s="102"/>
      <c r="Q94" s="104"/>
    </row>
    <row r="95" spans="1:20" x14ac:dyDescent="0.3">
      <c r="A95" s="72"/>
      <c r="B95" s="72"/>
      <c r="C95" s="2" t="s">
        <v>18</v>
      </c>
      <c r="D95" s="6"/>
      <c r="E95" s="6"/>
      <c r="F95" s="6"/>
      <c r="G95" s="6"/>
      <c r="H95" s="6"/>
      <c r="I95" s="68">
        <v>0</v>
      </c>
      <c r="J95" s="32">
        <v>0</v>
      </c>
      <c r="K95" s="32">
        <v>0</v>
      </c>
      <c r="L95" s="72"/>
      <c r="M95" s="108"/>
      <c r="N95" s="103"/>
      <c r="O95" s="103"/>
      <c r="P95" s="103"/>
      <c r="Q95" s="104"/>
    </row>
    <row r="96" spans="1:20" x14ac:dyDescent="0.3">
      <c r="A96" s="72" t="s">
        <v>83</v>
      </c>
      <c r="B96" s="72" t="s">
        <v>125</v>
      </c>
      <c r="C96" s="1" t="s">
        <v>13</v>
      </c>
      <c r="D96" s="6"/>
      <c r="E96" s="6"/>
      <c r="F96" s="6"/>
      <c r="G96" s="6"/>
      <c r="H96" s="6"/>
      <c r="I96" s="68">
        <f>I97+I98+I99+I100+I101</f>
        <v>121557868.87</v>
      </c>
      <c r="J96" s="32">
        <f t="shared" ref="J96:K96" si="24">J97+J98+J99+J100+J101</f>
        <v>122663584.27999999</v>
      </c>
      <c r="K96" s="32">
        <f t="shared" si="24"/>
        <v>123352751.48999999</v>
      </c>
      <c r="L96" s="72" t="s">
        <v>92</v>
      </c>
      <c r="M96" s="118" t="s">
        <v>44</v>
      </c>
      <c r="N96" s="101" t="s">
        <v>34</v>
      </c>
      <c r="O96" s="101">
        <v>7</v>
      </c>
      <c r="P96" s="101">
        <v>7</v>
      </c>
      <c r="Q96" s="104">
        <v>7</v>
      </c>
      <c r="R96" s="21"/>
      <c r="S96" s="21"/>
      <c r="T96" s="21"/>
    </row>
    <row r="97" spans="1:17" x14ac:dyDescent="0.3">
      <c r="A97" s="72"/>
      <c r="B97" s="72"/>
      <c r="C97" s="2" t="s">
        <v>14</v>
      </c>
      <c r="D97" s="6"/>
      <c r="E97" s="6"/>
      <c r="F97" s="6"/>
      <c r="G97" s="6"/>
      <c r="H97" s="6"/>
      <c r="I97" s="68">
        <v>0</v>
      </c>
      <c r="J97" s="32">
        <v>0</v>
      </c>
      <c r="K97" s="32">
        <v>0</v>
      </c>
      <c r="L97" s="72"/>
      <c r="M97" s="119"/>
      <c r="N97" s="102"/>
      <c r="O97" s="102"/>
      <c r="P97" s="102"/>
      <c r="Q97" s="104"/>
    </row>
    <row r="98" spans="1:17" x14ac:dyDescent="0.3">
      <c r="A98" s="72"/>
      <c r="B98" s="72"/>
      <c r="C98" s="2" t="s">
        <v>15</v>
      </c>
      <c r="D98" s="6" t="s">
        <v>50</v>
      </c>
      <c r="E98" s="6" t="s">
        <v>49</v>
      </c>
      <c r="F98" s="6"/>
      <c r="G98" s="6" t="s">
        <v>64</v>
      </c>
      <c r="H98" s="6"/>
      <c r="I98" s="68">
        <v>360000</v>
      </c>
      <c r="J98" s="17">
        <v>343568.46</v>
      </c>
      <c r="K98" s="17">
        <v>343568.46</v>
      </c>
      <c r="L98" s="72"/>
      <c r="M98" s="120"/>
      <c r="N98" s="103"/>
      <c r="O98" s="103"/>
      <c r="P98" s="103"/>
      <c r="Q98" s="104"/>
    </row>
    <row r="99" spans="1:17" x14ac:dyDescent="0.3">
      <c r="A99" s="72"/>
      <c r="B99" s="72"/>
      <c r="C99" s="2" t="s">
        <v>16</v>
      </c>
      <c r="D99" s="6" t="s">
        <v>50</v>
      </c>
      <c r="E99" s="6" t="s">
        <v>49</v>
      </c>
      <c r="F99" s="6"/>
      <c r="G99" s="6" t="s">
        <v>51</v>
      </c>
      <c r="H99" s="6"/>
      <c r="I99" s="52">
        <v>121197868.87</v>
      </c>
      <c r="J99" s="24">
        <v>122320015.81999999</v>
      </c>
      <c r="K99" s="24">
        <v>123009183.03</v>
      </c>
      <c r="L99" s="72"/>
      <c r="M99" s="118" t="s">
        <v>45</v>
      </c>
      <c r="N99" s="76" t="s">
        <v>48</v>
      </c>
      <c r="O99" s="122" t="s">
        <v>46</v>
      </c>
      <c r="P99" s="122" t="s">
        <v>47</v>
      </c>
      <c r="Q99" s="125" t="s">
        <v>47</v>
      </c>
    </row>
    <row r="100" spans="1:17" x14ac:dyDescent="0.3">
      <c r="A100" s="72"/>
      <c r="B100" s="72"/>
      <c r="C100" s="2" t="s">
        <v>17</v>
      </c>
      <c r="D100" s="6"/>
      <c r="E100" s="6"/>
      <c r="F100" s="6"/>
      <c r="G100" s="6"/>
      <c r="H100" s="6"/>
      <c r="I100" s="68">
        <v>0</v>
      </c>
      <c r="J100" s="32">
        <v>0</v>
      </c>
      <c r="K100" s="32">
        <v>0</v>
      </c>
      <c r="L100" s="72"/>
      <c r="M100" s="119"/>
      <c r="N100" s="77"/>
      <c r="O100" s="123"/>
      <c r="P100" s="123"/>
      <c r="Q100" s="125"/>
    </row>
    <row r="101" spans="1:17" x14ac:dyDescent="0.3">
      <c r="A101" s="72"/>
      <c r="B101" s="72"/>
      <c r="C101" s="2" t="s">
        <v>18</v>
      </c>
      <c r="D101" s="6"/>
      <c r="E101" s="6"/>
      <c r="F101" s="6"/>
      <c r="G101" s="6"/>
      <c r="H101" s="6"/>
      <c r="I101" s="68">
        <v>0</v>
      </c>
      <c r="J101" s="32">
        <v>0</v>
      </c>
      <c r="K101" s="32">
        <v>0</v>
      </c>
      <c r="L101" s="72"/>
      <c r="M101" s="120"/>
      <c r="N101" s="78"/>
      <c r="O101" s="124"/>
      <c r="P101" s="124"/>
      <c r="Q101" s="125"/>
    </row>
    <row r="104" spans="1:17" x14ac:dyDescent="0.3">
      <c r="B104" s="5" t="s">
        <v>94</v>
      </c>
      <c r="G104" s="13" t="s">
        <v>95</v>
      </c>
    </row>
  </sheetData>
  <mergeCells count="119">
    <mergeCell ref="N54:N59"/>
    <mergeCell ref="Q54:Q59"/>
    <mergeCell ref="P96:P98"/>
    <mergeCell ref="Q96:Q98"/>
    <mergeCell ref="M99:M101"/>
    <mergeCell ref="N99:N101"/>
    <mergeCell ref="O99:O101"/>
    <mergeCell ref="P99:P101"/>
    <mergeCell ref="Q99:Q101"/>
    <mergeCell ref="P86:P87"/>
    <mergeCell ref="Q86:Q87"/>
    <mergeCell ref="M88:M89"/>
    <mergeCell ref="N88:N89"/>
    <mergeCell ref="O88:O89"/>
    <mergeCell ref="P88:P89"/>
    <mergeCell ref="Q88:Q89"/>
    <mergeCell ref="A96:A101"/>
    <mergeCell ref="B96:B101"/>
    <mergeCell ref="L96:L101"/>
    <mergeCell ref="M96:M98"/>
    <mergeCell ref="N96:N98"/>
    <mergeCell ref="O96:O98"/>
    <mergeCell ref="P90:P92"/>
    <mergeCell ref="Q90:Q92"/>
    <mergeCell ref="M93:M95"/>
    <mergeCell ref="N93:N95"/>
    <mergeCell ref="O93:O95"/>
    <mergeCell ref="P93:P95"/>
    <mergeCell ref="Q93:Q95"/>
    <mergeCell ref="A90:A95"/>
    <mergeCell ref="B90:B95"/>
    <mergeCell ref="L90:L95"/>
    <mergeCell ref="M90:M92"/>
    <mergeCell ref="N90:N92"/>
    <mergeCell ref="O90:O92"/>
    <mergeCell ref="A84:A89"/>
    <mergeCell ref="B84:B89"/>
    <mergeCell ref="L84:L89"/>
    <mergeCell ref="M86:M87"/>
    <mergeCell ref="N86:N87"/>
    <mergeCell ref="O86:O87"/>
    <mergeCell ref="P66:P71"/>
    <mergeCell ref="Q66:Q71"/>
    <mergeCell ref="A72:A77"/>
    <mergeCell ref="B72:B77"/>
    <mergeCell ref="A78:A83"/>
    <mergeCell ref="B78:B83"/>
    <mergeCell ref="L78:L83"/>
    <mergeCell ref="A66:A71"/>
    <mergeCell ref="B66:B71"/>
    <mergeCell ref="L66:L71"/>
    <mergeCell ref="M66:M71"/>
    <mergeCell ref="N66:N71"/>
    <mergeCell ref="O66:O71"/>
    <mergeCell ref="N36:N41"/>
    <mergeCell ref="O36:O41"/>
    <mergeCell ref="P36:P41"/>
    <mergeCell ref="Q36:Q41"/>
    <mergeCell ref="A60:A65"/>
    <mergeCell ref="B60:B65"/>
    <mergeCell ref="A30:A35"/>
    <mergeCell ref="B30:B35"/>
    <mergeCell ref="A36:A41"/>
    <mergeCell ref="B36:B41"/>
    <mergeCell ref="L36:L41"/>
    <mergeCell ref="M36:M41"/>
    <mergeCell ref="B42:B47"/>
    <mergeCell ref="B48:B53"/>
    <mergeCell ref="B54:B59"/>
    <mergeCell ref="A42:A47"/>
    <mergeCell ref="A48:A53"/>
    <mergeCell ref="A54:A59"/>
    <mergeCell ref="L48:L53"/>
    <mergeCell ref="L54:L59"/>
    <mergeCell ref="M48:M53"/>
    <mergeCell ref="N48:N53"/>
    <mergeCell ref="Q48:Q53"/>
    <mergeCell ref="M54:M59"/>
    <mergeCell ref="P27:P29"/>
    <mergeCell ref="Q27:Q29"/>
    <mergeCell ref="M21:M23"/>
    <mergeCell ref="N21:N23"/>
    <mergeCell ref="O21:O23"/>
    <mergeCell ref="P21:P23"/>
    <mergeCell ref="Q21:Q23"/>
    <mergeCell ref="P24:P26"/>
    <mergeCell ref="Q24:Q26"/>
    <mergeCell ref="A1:B2"/>
    <mergeCell ref="C1:M1"/>
    <mergeCell ref="N1:Q1"/>
    <mergeCell ref="A3:A5"/>
    <mergeCell ref="B3:B5"/>
    <mergeCell ref="C3:C5"/>
    <mergeCell ref="D3:H4"/>
    <mergeCell ref="I3:K3"/>
    <mergeCell ref="L3:L5"/>
    <mergeCell ref="M3:Q3"/>
    <mergeCell ref="I4:I5"/>
    <mergeCell ref="J4:J5"/>
    <mergeCell ref="K4:K5"/>
    <mergeCell ref="M4:M5"/>
    <mergeCell ref="N4:N5"/>
    <mergeCell ref="O4:Q4"/>
    <mergeCell ref="A24:A29"/>
    <mergeCell ref="B24:B29"/>
    <mergeCell ref="M24:M26"/>
    <mergeCell ref="N24:N26"/>
    <mergeCell ref="O24:O26"/>
    <mergeCell ref="A6:A11"/>
    <mergeCell ref="B6:B11"/>
    <mergeCell ref="L6:L11"/>
    <mergeCell ref="A12:A17"/>
    <mergeCell ref="B12:B17"/>
    <mergeCell ref="A18:A23"/>
    <mergeCell ref="B18:B23"/>
    <mergeCell ref="L18:L29"/>
    <mergeCell ref="M27:M29"/>
    <mergeCell ref="N27:N29"/>
    <mergeCell ref="O27:O29"/>
  </mergeCells>
  <pageMargins left="0.17" right="0.23" top="0.74803149606299213" bottom="0.74803149606299213" header="0.31496062992125984" footer="0.31496062992125984"/>
  <pageSetup paperSize="9" scale="47" fitToWidth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tabSelected="1" zoomScale="70" zoomScaleNormal="70" zoomScaleSheetLayoutView="7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J1" sqref="J1:M1048576"/>
    </sheetView>
  </sheetViews>
  <sheetFormatPr defaultColWidth="9.109375" defaultRowHeight="15.6" x14ac:dyDescent="0.3"/>
  <cols>
    <col min="1" max="1" width="8.6640625" style="40" customWidth="1"/>
    <col min="2" max="2" width="43.44140625" style="40" customWidth="1"/>
    <col min="3" max="3" width="34.88671875" style="41" customWidth="1"/>
    <col min="4" max="4" width="19" style="42" customWidth="1"/>
    <col min="5" max="5" width="17.33203125" style="42" bestFit="1" customWidth="1"/>
    <col min="6" max="7" width="17" style="42" bestFit="1" customWidth="1"/>
    <col min="8" max="8" width="17.6640625" style="42" customWidth="1"/>
    <col min="9" max="9" width="17" style="42" customWidth="1"/>
    <col min="10" max="10" width="24.33203125" style="40" customWidth="1"/>
    <col min="11" max="11" width="28.88671875" style="40" customWidth="1"/>
    <col min="12" max="12" width="16.109375" style="40" customWidth="1"/>
    <col min="13" max="13" width="15.44140625" style="40" customWidth="1"/>
    <col min="14" max="16384" width="9.109375" style="40"/>
  </cols>
  <sheetData>
    <row r="1" spans="1:10" x14ac:dyDescent="0.3">
      <c r="E1" s="43"/>
      <c r="H1" s="43" t="s">
        <v>96</v>
      </c>
    </row>
    <row r="2" spans="1:10" ht="46.8" x14ac:dyDescent="0.3">
      <c r="E2" s="43"/>
      <c r="H2" s="43" t="s">
        <v>97</v>
      </c>
    </row>
    <row r="3" spans="1:10" x14ac:dyDescent="0.3">
      <c r="E3" s="43"/>
    </row>
    <row r="4" spans="1:10" x14ac:dyDescent="0.3">
      <c r="B4" s="143" t="s">
        <v>98</v>
      </c>
      <c r="C4" s="143"/>
      <c r="D4" s="143"/>
      <c r="E4" s="143"/>
      <c r="F4" s="143"/>
      <c r="G4" s="143"/>
    </row>
    <row r="5" spans="1:10" x14ac:dyDescent="0.3">
      <c r="B5" s="143"/>
      <c r="C5" s="143"/>
      <c r="D5" s="143"/>
      <c r="E5" s="143"/>
      <c r="F5" s="143"/>
      <c r="G5" s="143"/>
    </row>
    <row r="6" spans="1:10" x14ac:dyDescent="0.3">
      <c r="F6" s="144"/>
      <c r="G6" s="144"/>
      <c r="H6" s="144" t="s">
        <v>99</v>
      </c>
      <c r="I6" s="144"/>
    </row>
    <row r="7" spans="1:10" s="41" customFormat="1" x14ac:dyDescent="0.3">
      <c r="A7" s="133" t="s">
        <v>0</v>
      </c>
      <c r="B7" s="133" t="s">
        <v>100</v>
      </c>
      <c r="C7" s="133" t="s">
        <v>101</v>
      </c>
      <c r="D7" s="145" t="s">
        <v>102</v>
      </c>
      <c r="E7" s="145"/>
      <c r="F7" s="145"/>
      <c r="G7" s="145"/>
      <c r="H7" s="145"/>
      <c r="I7" s="145"/>
    </row>
    <row r="8" spans="1:10" s="41" customFormat="1" x14ac:dyDescent="0.3">
      <c r="A8" s="133"/>
      <c r="B8" s="133"/>
      <c r="C8" s="133"/>
      <c r="D8" s="44" t="s">
        <v>13</v>
      </c>
      <c r="E8" s="45">
        <v>2024</v>
      </c>
      <c r="F8" s="45">
        <v>2025</v>
      </c>
      <c r="G8" s="45">
        <v>2026</v>
      </c>
      <c r="H8" s="45">
        <v>2027</v>
      </c>
      <c r="I8" s="45">
        <v>2028</v>
      </c>
    </row>
    <row r="9" spans="1:10" s="41" customFormat="1" x14ac:dyDescent="0.3">
      <c r="A9" s="133">
        <v>1</v>
      </c>
      <c r="B9" s="142" t="s">
        <v>103</v>
      </c>
      <c r="C9" s="46" t="s">
        <v>104</v>
      </c>
      <c r="D9" s="47">
        <f>SUM(D10:D14)</f>
        <v>1994021686.2125823</v>
      </c>
      <c r="E9" s="44">
        <f>E10+E11+E12+E13+E14</f>
        <v>381942076.81999999</v>
      </c>
      <c r="F9" s="44">
        <f>F10+F11+F12+F13+F14</f>
        <v>648873107</v>
      </c>
      <c r="G9" s="44">
        <f t="shared" ref="G9:I9" si="0">G10+G11+G12+G13+G14</f>
        <v>380074334.12758225</v>
      </c>
      <c r="H9" s="44">
        <f>H10+H11+H12+H13+H14</f>
        <v>291566084.13249999</v>
      </c>
      <c r="I9" s="44">
        <f t="shared" si="0"/>
        <v>291566084.13249999</v>
      </c>
      <c r="J9" s="48"/>
    </row>
    <row r="10" spans="1:10" s="41" customFormat="1" x14ac:dyDescent="0.3">
      <c r="A10" s="133"/>
      <c r="B10" s="142"/>
      <c r="C10" s="46" t="s">
        <v>105</v>
      </c>
      <c r="D10" s="47">
        <f>SUM(E10:I10)</f>
        <v>0</v>
      </c>
      <c r="E10" s="44">
        <f>E16+E34+E46+E64+E76</f>
        <v>0</v>
      </c>
      <c r="F10" s="44">
        <f t="shared" ref="F10:I14" si="1">F16+F34+F46+F64+F76</f>
        <v>0</v>
      </c>
      <c r="G10" s="44">
        <f t="shared" si="1"/>
        <v>0</v>
      </c>
      <c r="H10" s="44">
        <f t="shared" si="1"/>
        <v>0</v>
      </c>
      <c r="I10" s="44">
        <f t="shared" si="1"/>
        <v>0</v>
      </c>
      <c r="J10" s="48"/>
    </row>
    <row r="11" spans="1:10" s="41" customFormat="1" ht="27.6" x14ac:dyDescent="0.3">
      <c r="A11" s="133"/>
      <c r="B11" s="142"/>
      <c r="C11" s="46" t="s">
        <v>106</v>
      </c>
      <c r="D11" s="47">
        <f>SUM(E11:I11)</f>
        <v>1734273.8399999999</v>
      </c>
      <c r="E11" s="44">
        <f t="shared" ref="E11:G14" si="2">E17+E35+E47+E65+E77</f>
        <v>360000</v>
      </c>
      <c r="F11" s="44">
        <f t="shared" si="2"/>
        <v>343568.46</v>
      </c>
      <c r="G11" s="44">
        <f t="shared" si="2"/>
        <v>343568.46</v>
      </c>
      <c r="H11" s="44">
        <f t="shared" si="1"/>
        <v>343568.46</v>
      </c>
      <c r="I11" s="44">
        <f t="shared" si="1"/>
        <v>343568.46</v>
      </c>
      <c r="J11" s="48"/>
    </row>
    <row r="12" spans="1:10" s="41" customFormat="1" x14ac:dyDescent="0.3">
      <c r="A12" s="133"/>
      <c r="B12" s="142"/>
      <c r="C12" s="46" t="s">
        <v>107</v>
      </c>
      <c r="D12" s="47">
        <f t="shared" ref="D12:D14" si="3">SUM(E12:I12)</f>
        <v>1992287412.3725824</v>
      </c>
      <c r="E12" s="44">
        <f>E18+E36+E48+E66+E78</f>
        <v>381582076.81999999</v>
      </c>
      <c r="F12" s="44">
        <f>F18+F36+F48+F66+F78</f>
        <v>648529538.53999996</v>
      </c>
      <c r="G12" s="44">
        <f t="shared" si="2"/>
        <v>379730765.66758227</v>
      </c>
      <c r="H12" s="44">
        <f t="shared" si="1"/>
        <v>291222515.67250001</v>
      </c>
      <c r="I12" s="44">
        <f t="shared" si="1"/>
        <v>291222515.67250001</v>
      </c>
      <c r="J12" s="48"/>
    </row>
    <row r="13" spans="1:10" s="41" customFormat="1" x14ac:dyDescent="0.3">
      <c r="A13" s="133"/>
      <c r="B13" s="142"/>
      <c r="C13" s="46" t="s">
        <v>108</v>
      </c>
      <c r="D13" s="47">
        <f t="shared" si="3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1"/>
        <v>0</v>
      </c>
      <c r="I13" s="44">
        <f t="shared" si="1"/>
        <v>0</v>
      </c>
      <c r="J13" s="48"/>
    </row>
    <row r="14" spans="1:10" s="41" customFormat="1" x14ac:dyDescent="0.3">
      <c r="A14" s="133"/>
      <c r="B14" s="142"/>
      <c r="C14" s="46" t="s">
        <v>109</v>
      </c>
      <c r="D14" s="47">
        <f t="shared" si="3"/>
        <v>0</v>
      </c>
      <c r="E14" s="44">
        <f t="shared" si="2"/>
        <v>0</v>
      </c>
      <c r="F14" s="44">
        <f t="shared" si="2"/>
        <v>0</v>
      </c>
      <c r="G14" s="44">
        <f t="shared" si="2"/>
        <v>0</v>
      </c>
      <c r="H14" s="44">
        <f t="shared" si="1"/>
        <v>0</v>
      </c>
      <c r="I14" s="44">
        <f t="shared" si="1"/>
        <v>0</v>
      </c>
      <c r="J14" s="48"/>
    </row>
    <row r="15" spans="1:10" s="41" customFormat="1" x14ac:dyDescent="0.3">
      <c r="A15" s="133" t="s">
        <v>19</v>
      </c>
      <c r="B15" s="133" t="s">
        <v>23</v>
      </c>
      <c r="C15" s="46" t="s">
        <v>104</v>
      </c>
      <c r="D15" s="44">
        <f>SUM(D16:D20)</f>
        <v>37140679.498499997</v>
      </c>
      <c r="E15" s="44">
        <f>E16+E17+E18+E19+E20</f>
        <v>5639850</v>
      </c>
      <c r="F15" s="44">
        <f>F16+F17+F18+F19+F20</f>
        <v>7639213.5</v>
      </c>
      <c r="G15" s="44">
        <f>G16+G17+G18+G19+G20</f>
        <v>7953871.999499999</v>
      </c>
      <c r="H15" s="49">
        <f>H16+H17+H18+H19+H20</f>
        <v>7953871.999499999</v>
      </c>
      <c r="I15" s="49">
        <f>I16+I17+I18+I19+I20</f>
        <v>7953871.999499999</v>
      </c>
      <c r="J15" s="48"/>
    </row>
    <row r="16" spans="1:10" s="41" customFormat="1" x14ac:dyDescent="0.3">
      <c r="A16" s="133"/>
      <c r="B16" s="133"/>
      <c r="C16" s="46" t="s">
        <v>105</v>
      </c>
      <c r="D16" s="44">
        <f>SUM(E16:I16)</f>
        <v>0</v>
      </c>
      <c r="E16" s="44">
        <f>E22+E28</f>
        <v>0</v>
      </c>
      <c r="F16" s="44">
        <f t="shared" ref="F16:I20" si="4">F22+F28</f>
        <v>0</v>
      </c>
      <c r="G16" s="44">
        <f t="shared" si="4"/>
        <v>0</v>
      </c>
      <c r="H16" s="49">
        <f t="shared" si="4"/>
        <v>0</v>
      </c>
      <c r="I16" s="49">
        <f t="shared" si="4"/>
        <v>0</v>
      </c>
      <c r="J16" s="48"/>
    </row>
    <row r="17" spans="1:10" s="41" customFormat="1" ht="27.6" x14ac:dyDescent="0.3">
      <c r="A17" s="133"/>
      <c r="B17" s="133"/>
      <c r="C17" s="46" t="s">
        <v>106</v>
      </c>
      <c r="D17" s="44">
        <f t="shared" ref="D17:D86" si="5">SUM(E17:I17)</f>
        <v>0</v>
      </c>
      <c r="E17" s="44">
        <f t="shared" ref="E17:G20" si="6">E23+E29</f>
        <v>0</v>
      </c>
      <c r="F17" s="44">
        <f t="shared" si="6"/>
        <v>0</v>
      </c>
      <c r="G17" s="44">
        <f t="shared" si="6"/>
        <v>0</v>
      </c>
      <c r="H17" s="49">
        <f t="shared" si="4"/>
        <v>0</v>
      </c>
      <c r="I17" s="49">
        <f t="shared" si="4"/>
        <v>0</v>
      </c>
      <c r="J17" s="48"/>
    </row>
    <row r="18" spans="1:10" s="41" customFormat="1" x14ac:dyDescent="0.3">
      <c r="A18" s="133"/>
      <c r="B18" s="133"/>
      <c r="C18" s="46" t="s">
        <v>107</v>
      </c>
      <c r="D18" s="44">
        <f t="shared" si="5"/>
        <v>37140679.498499997</v>
      </c>
      <c r="E18" s="44">
        <f>E24+E30</f>
        <v>5639850</v>
      </c>
      <c r="F18" s="44">
        <f t="shared" si="6"/>
        <v>7639213.5</v>
      </c>
      <c r="G18" s="44">
        <f t="shared" si="6"/>
        <v>7953871.999499999</v>
      </c>
      <c r="H18" s="49">
        <f t="shared" si="4"/>
        <v>7953871.999499999</v>
      </c>
      <c r="I18" s="49">
        <f t="shared" si="4"/>
        <v>7953871.999499999</v>
      </c>
      <c r="J18" s="48"/>
    </row>
    <row r="19" spans="1:10" s="41" customFormat="1" x14ac:dyDescent="0.3">
      <c r="A19" s="133"/>
      <c r="B19" s="133"/>
      <c r="C19" s="46" t="s">
        <v>108</v>
      </c>
      <c r="D19" s="44">
        <f t="shared" si="5"/>
        <v>0</v>
      </c>
      <c r="E19" s="44">
        <f t="shared" si="6"/>
        <v>0</v>
      </c>
      <c r="F19" s="44">
        <f t="shared" si="6"/>
        <v>0</v>
      </c>
      <c r="G19" s="44">
        <f t="shared" si="6"/>
        <v>0</v>
      </c>
      <c r="H19" s="49">
        <f t="shared" si="4"/>
        <v>0</v>
      </c>
      <c r="I19" s="49">
        <f t="shared" si="4"/>
        <v>0</v>
      </c>
      <c r="J19" s="48"/>
    </row>
    <row r="20" spans="1:10" s="41" customFormat="1" x14ac:dyDescent="0.3">
      <c r="A20" s="133"/>
      <c r="B20" s="133"/>
      <c r="C20" s="46" t="s">
        <v>109</v>
      </c>
      <c r="D20" s="44">
        <f t="shared" si="5"/>
        <v>0</v>
      </c>
      <c r="E20" s="44">
        <f t="shared" si="6"/>
        <v>0</v>
      </c>
      <c r="F20" s="44">
        <f t="shared" si="6"/>
        <v>0</v>
      </c>
      <c r="G20" s="44">
        <f t="shared" si="6"/>
        <v>0</v>
      </c>
      <c r="H20" s="49">
        <f t="shared" si="4"/>
        <v>0</v>
      </c>
      <c r="I20" s="49">
        <f t="shared" si="4"/>
        <v>0</v>
      </c>
      <c r="J20" s="48"/>
    </row>
    <row r="21" spans="1:10" s="53" customFormat="1" x14ac:dyDescent="0.3">
      <c r="A21" s="131" t="s">
        <v>21</v>
      </c>
      <c r="B21" s="131" t="s">
        <v>110</v>
      </c>
      <c r="C21" s="50" t="s">
        <v>104</v>
      </c>
      <c r="D21" s="51">
        <f>SUM(D22:D26)</f>
        <v>27309554.953499995</v>
      </c>
      <c r="E21" s="52">
        <f>E22+E23+E24+E25+E26</f>
        <v>4042850</v>
      </c>
      <c r="F21" s="52">
        <f t="shared" ref="F21:I21" si="7">F22+F23+F24+F25+F26</f>
        <v>5650088.5</v>
      </c>
      <c r="G21" s="52">
        <f t="shared" si="7"/>
        <v>5872205.4844999993</v>
      </c>
      <c r="H21" s="51">
        <f t="shared" si="7"/>
        <v>5872205.4844999993</v>
      </c>
      <c r="I21" s="51">
        <f t="shared" si="7"/>
        <v>5872205.4844999993</v>
      </c>
    </row>
    <row r="22" spans="1:10" s="53" customFormat="1" x14ac:dyDescent="0.3">
      <c r="A22" s="131"/>
      <c r="B22" s="131"/>
      <c r="C22" s="50" t="s">
        <v>105</v>
      </c>
      <c r="D22" s="51">
        <f t="shared" si="5"/>
        <v>0</v>
      </c>
      <c r="E22" s="52">
        <v>0</v>
      </c>
      <c r="F22" s="52">
        <v>0</v>
      </c>
      <c r="G22" s="52">
        <v>0</v>
      </c>
      <c r="H22" s="51">
        <v>0</v>
      </c>
      <c r="I22" s="51">
        <v>0</v>
      </c>
      <c r="J22" s="54"/>
    </row>
    <row r="23" spans="1:10" s="53" customFormat="1" ht="27.6" x14ac:dyDescent="0.3">
      <c r="A23" s="131"/>
      <c r="B23" s="131"/>
      <c r="C23" s="50" t="s">
        <v>106</v>
      </c>
      <c r="D23" s="51">
        <f t="shared" si="5"/>
        <v>0</v>
      </c>
      <c r="E23" s="52">
        <v>0</v>
      </c>
      <c r="F23" s="52">
        <v>0</v>
      </c>
      <c r="G23" s="52">
        <v>0</v>
      </c>
      <c r="H23" s="51">
        <v>0</v>
      </c>
      <c r="I23" s="51">
        <v>0</v>
      </c>
      <c r="J23" s="54"/>
    </row>
    <row r="24" spans="1:10" s="53" customFormat="1" x14ac:dyDescent="0.3">
      <c r="A24" s="131"/>
      <c r="B24" s="131"/>
      <c r="C24" s="50" t="s">
        <v>107</v>
      </c>
      <c r="D24" s="51">
        <f t="shared" si="5"/>
        <v>27309554.953499995</v>
      </c>
      <c r="E24" s="52">
        <v>4042850</v>
      </c>
      <c r="F24" s="52">
        <v>5650088.5</v>
      </c>
      <c r="G24" s="52">
        <v>5872205.4844999993</v>
      </c>
      <c r="H24" s="51">
        <v>5872205.4844999993</v>
      </c>
      <c r="I24" s="51">
        <v>5872205.4844999993</v>
      </c>
      <c r="J24" s="54"/>
    </row>
    <row r="25" spans="1:10" s="53" customFormat="1" x14ac:dyDescent="0.3">
      <c r="A25" s="131"/>
      <c r="B25" s="131"/>
      <c r="C25" s="50" t="s">
        <v>108</v>
      </c>
      <c r="D25" s="51">
        <f t="shared" si="5"/>
        <v>0</v>
      </c>
      <c r="E25" s="52">
        <v>0</v>
      </c>
      <c r="F25" s="52">
        <v>0</v>
      </c>
      <c r="G25" s="52">
        <v>0</v>
      </c>
      <c r="H25" s="51">
        <v>0</v>
      </c>
      <c r="I25" s="51">
        <v>0</v>
      </c>
      <c r="J25" s="54"/>
    </row>
    <row r="26" spans="1:10" s="53" customFormat="1" x14ac:dyDescent="0.3">
      <c r="A26" s="131"/>
      <c r="B26" s="131"/>
      <c r="C26" s="50" t="s">
        <v>109</v>
      </c>
      <c r="D26" s="51">
        <f t="shared" si="5"/>
        <v>0</v>
      </c>
      <c r="E26" s="52">
        <v>0</v>
      </c>
      <c r="F26" s="52">
        <v>0</v>
      </c>
      <c r="G26" s="52">
        <v>0</v>
      </c>
      <c r="H26" s="51">
        <v>0</v>
      </c>
      <c r="I26" s="51">
        <v>0</v>
      </c>
      <c r="J26" s="54"/>
    </row>
    <row r="27" spans="1:10" x14ac:dyDescent="0.3">
      <c r="A27" s="130" t="s">
        <v>25</v>
      </c>
      <c r="B27" s="130" t="s">
        <v>111</v>
      </c>
      <c r="C27" s="55" t="s">
        <v>104</v>
      </c>
      <c r="D27" s="52">
        <f>SUM(D28:D32)</f>
        <v>9831124.5449999999</v>
      </c>
      <c r="E27" s="52">
        <f>E28+E29+E30+E32</f>
        <v>1597000</v>
      </c>
      <c r="F27" s="52">
        <f t="shared" ref="F27:I27" si="8">F28+F29+F30+F32</f>
        <v>1989125</v>
      </c>
      <c r="G27" s="52">
        <f t="shared" si="8"/>
        <v>2081666.5149999999</v>
      </c>
      <c r="H27" s="51">
        <f t="shared" si="8"/>
        <v>2081666.5149999999</v>
      </c>
      <c r="I27" s="51">
        <f t="shared" si="8"/>
        <v>2081666.5149999999</v>
      </c>
    </row>
    <row r="28" spans="1:10" x14ac:dyDescent="0.3">
      <c r="A28" s="130"/>
      <c r="B28" s="130"/>
      <c r="C28" s="55" t="s">
        <v>105</v>
      </c>
      <c r="D28" s="52">
        <f t="shared" si="5"/>
        <v>0</v>
      </c>
      <c r="E28" s="52">
        <v>0</v>
      </c>
      <c r="F28" s="52">
        <v>0</v>
      </c>
      <c r="G28" s="52">
        <v>0</v>
      </c>
      <c r="H28" s="51">
        <v>0</v>
      </c>
      <c r="I28" s="51">
        <v>0</v>
      </c>
      <c r="J28" s="48"/>
    </row>
    <row r="29" spans="1:10" ht="27.6" x14ac:dyDescent="0.3">
      <c r="A29" s="130"/>
      <c r="B29" s="130"/>
      <c r="C29" s="55" t="s">
        <v>106</v>
      </c>
      <c r="D29" s="52">
        <f t="shared" si="5"/>
        <v>0</v>
      </c>
      <c r="E29" s="52">
        <v>0</v>
      </c>
      <c r="F29" s="52">
        <v>0</v>
      </c>
      <c r="G29" s="52">
        <v>0</v>
      </c>
      <c r="H29" s="51">
        <v>0</v>
      </c>
      <c r="I29" s="51">
        <v>0</v>
      </c>
      <c r="J29" s="48"/>
    </row>
    <row r="30" spans="1:10" x14ac:dyDescent="0.3">
      <c r="A30" s="130"/>
      <c r="B30" s="130"/>
      <c r="C30" s="55" t="s">
        <v>107</v>
      </c>
      <c r="D30" s="52">
        <f t="shared" si="5"/>
        <v>9831124.5449999999</v>
      </c>
      <c r="E30" s="52">
        <v>1597000</v>
      </c>
      <c r="F30" s="52">
        <v>1989125</v>
      </c>
      <c r="G30" s="52">
        <v>2081666.5149999999</v>
      </c>
      <c r="H30" s="51">
        <v>2081666.5149999999</v>
      </c>
      <c r="I30" s="51">
        <v>2081666.5149999999</v>
      </c>
      <c r="J30" s="48"/>
    </row>
    <row r="31" spans="1:10" x14ac:dyDescent="0.3">
      <c r="A31" s="130"/>
      <c r="B31" s="130"/>
      <c r="C31" s="55" t="s">
        <v>108</v>
      </c>
      <c r="D31" s="52">
        <f t="shared" si="5"/>
        <v>0</v>
      </c>
      <c r="E31" s="52">
        <v>0</v>
      </c>
      <c r="F31" s="52">
        <v>0</v>
      </c>
      <c r="G31" s="52">
        <v>0</v>
      </c>
      <c r="H31" s="51">
        <v>0</v>
      </c>
      <c r="I31" s="51">
        <v>0</v>
      </c>
      <c r="J31" s="48"/>
    </row>
    <row r="32" spans="1:10" x14ac:dyDescent="0.3">
      <c r="A32" s="130"/>
      <c r="B32" s="130"/>
      <c r="C32" s="55" t="s">
        <v>109</v>
      </c>
      <c r="D32" s="52">
        <f t="shared" si="5"/>
        <v>0</v>
      </c>
      <c r="E32" s="52">
        <v>0</v>
      </c>
      <c r="F32" s="52">
        <v>0</v>
      </c>
      <c r="G32" s="52">
        <v>0</v>
      </c>
      <c r="H32" s="51">
        <v>0</v>
      </c>
      <c r="I32" s="51">
        <v>0</v>
      </c>
      <c r="J32" s="48"/>
    </row>
    <row r="33" spans="1:10" s="41" customFormat="1" x14ac:dyDescent="0.3">
      <c r="A33" s="133" t="s">
        <v>27</v>
      </c>
      <c r="B33" s="133" t="s">
        <v>112</v>
      </c>
      <c r="C33" s="46" t="s">
        <v>104</v>
      </c>
      <c r="D33" s="44">
        <f>SUM(D34:D38)</f>
        <v>4277396.1389999986</v>
      </c>
      <c r="E33" s="44">
        <f>E34+E35+E36+E37+E38</f>
        <v>818000</v>
      </c>
      <c r="F33" s="44">
        <f>F34+F35+F36+F37+F38</f>
        <v>843961</v>
      </c>
      <c r="G33" s="44">
        <f>G34+G35+G36+G37+G38</f>
        <v>871811.71299999976</v>
      </c>
      <c r="H33" s="49">
        <f>H34+H35+H36+H37+H38</f>
        <v>871811.71299999976</v>
      </c>
      <c r="I33" s="49">
        <f>I34+I35+I36+I37+I38</f>
        <v>871811.71299999976</v>
      </c>
      <c r="J33" s="48"/>
    </row>
    <row r="34" spans="1:10" s="41" customFormat="1" x14ac:dyDescent="0.3">
      <c r="A34" s="133"/>
      <c r="B34" s="133"/>
      <c r="C34" s="46" t="s">
        <v>105</v>
      </c>
      <c r="D34" s="44">
        <f>SUM(E34:I34)</f>
        <v>0</v>
      </c>
      <c r="E34" s="44">
        <f>E40</f>
        <v>0</v>
      </c>
      <c r="F34" s="44">
        <f t="shared" ref="F34:I38" si="9">F40</f>
        <v>0</v>
      </c>
      <c r="G34" s="44">
        <f t="shared" si="9"/>
        <v>0</v>
      </c>
      <c r="H34" s="49">
        <f t="shared" si="9"/>
        <v>0</v>
      </c>
      <c r="I34" s="49">
        <f t="shared" si="9"/>
        <v>0</v>
      </c>
      <c r="J34" s="48"/>
    </row>
    <row r="35" spans="1:10" s="41" customFormat="1" ht="27.6" x14ac:dyDescent="0.3">
      <c r="A35" s="133"/>
      <c r="B35" s="133"/>
      <c r="C35" s="46" t="s">
        <v>106</v>
      </c>
      <c r="D35" s="44">
        <f t="shared" si="5"/>
        <v>0</v>
      </c>
      <c r="E35" s="44">
        <f t="shared" ref="E35:G38" si="10">E41</f>
        <v>0</v>
      </c>
      <c r="F35" s="44">
        <f t="shared" si="10"/>
        <v>0</v>
      </c>
      <c r="G35" s="44">
        <f t="shared" si="10"/>
        <v>0</v>
      </c>
      <c r="H35" s="49">
        <f t="shared" si="9"/>
        <v>0</v>
      </c>
      <c r="I35" s="49">
        <f t="shared" si="9"/>
        <v>0</v>
      </c>
      <c r="J35" s="48"/>
    </row>
    <row r="36" spans="1:10" s="41" customFormat="1" x14ac:dyDescent="0.3">
      <c r="A36" s="133"/>
      <c r="B36" s="133"/>
      <c r="C36" s="46" t="s">
        <v>107</v>
      </c>
      <c r="D36" s="44">
        <f>SUM(E36:I36)</f>
        <v>4277396.1389999986</v>
      </c>
      <c r="E36" s="44">
        <f t="shared" si="10"/>
        <v>818000</v>
      </c>
      <c r="F36" s="44">
        <f t="shared" si="10"/>
        <v>843961</v>
      </c>
      <c r="G36" s="44">
        <f t="shared" si="10"/>
        <v>871811.71299999976</v>
      </c>
      <c r="H36" s="49">
        <f t="shared" si="9"/>
        <v>871811.71299999976</v>
      </c>
      <c r="I36" s="49">
        <f t="shared" si="9"/>
        <v>871811.71299999976</v>
      </c>
      <c r="J36" s="48"/>
    </row>
    <row r="37" spans="1:10" s="41" customFormat="1" x14ac:dyDescent="0.3">
      <c r="A37" s="133"/>
      <c r="B37" s="133"/>
      <c r="C37" s="46" t="s">
        <v>108</v>
      </c>
      <c r="D37" s="44">
        <f t="shared" si="5"/>
        <v>0</v>
      </c>
      <c r="E37" s="44">
        <f t="shared" si="10"/>
        <v>0</v>
      </c>
      <c r="F37" s="44">
        <f t="shared" si="10"/>
        <v>0</v>
      </c>
      <c r="G37" s="44">
        <f t="shared" si="10"/>
        <v>0</v>
      </c>
      <c r="H37" s="49">
        <f t="shared" si="9"/>
        <v>0</v>
      </c>
      <c r="I37" s="49">
        <f t="shared" si="9"/>
        <v>0</v>
      </c>
      <c r="J37" s="48"/>
    </row>
    <row r="38" spans="1:10" s="41" customFormat="1" x14ac:dyDescent="0.3">
      <c r="A38" s="133"/>
      <c r="B38" s="133"/>
      <c r="C38" s="46" t="s">
        <v>109</v>
      </c>
      <c r="D38" s="44">
        <f t="shared" si="5"/>
        <v>0</v>
      </c>
      <c r="E38" s="44">
        <f t="shared" si="10"/>
        <v>0</v>
      </c>
      <c r="F38" s="44">
        <f t="shared" si="10"/>
        <v>0</v>
      </c>
      <c r="G38" s="44">
        <f t="shared" si="10"/>
        <v>0</v>
      </c>
      <c r="H38" s="49">
        <f t="shared" si="9"/>
        <v>0</v>
      </c>
      <c r="I38" s="49">
        <f t="shared" si="9"/>
        <v>0</v>
      </c>
      <c r="J38" s="48"/>
    </row>
    <row r="39" spans="1:10" x14ac:dyDescent="0.3">
      <c r="A39" s="130" t="s">
        <v>74</v>
      </c>
      <c r="B39" s="130" t="s">
        <v>62</v>
      </c>
      <c r="C39" s="55" t="s">
        <v>104</v>
      </c>
      <c r="D39" s="52">
        <f>SUM(D40:D44)</f>
        <v>4277396.1389999986</v>
      </c>
      <c r="E39" s="52">
        <f>E40+E41+E42+E44</f>
        <v>818000</v>
      </c>
      <c r="F39" s="52">
        <f t="shared" ref="F39:I39" si="11">F40+F41+F42+F44</f>
        <v>843961</v>
      </c>
      <c r="G39" s="52">
        <f t="shared" si="11"/>
        <v>871811.71299999976</v>
      </c>
      <c r="H39" s="51">
        <f t="shared" si="11"/>
        <v>871811.71299999976</v>
      </c>
      <c r="I39" s="51">
        <f t="shared" si="11"/>
        <v>871811.71299999976</v>
      </c>
      <c r="J39" s="48"/>
    </row>
    <row r="40" spans="1:10" x14ac:dyDescent="0.3">
      <c r="A40" s="130"/>
      <c r="B40" s="130"/>
      <c r="C40" s="55" t="s">
        <v>105</v>
      </c>
      <c r="D40" s="52">
        <f t="shared" si="5"/>
        <v>0</v>
      </c>
      <c r="E40" s="52">
        <v>0</v>
      </c>
      <c r="F40" s="52">
        <v>0</v>
      </c>
      <c r="G40" s="52">
        <v>0</v>
      </c>
      <c r="H40" s="51">
        <v>0</v>
      </c>
      <c r="I40" s="51">
        <v>0</v>
      </c>
      <c r="J40" s="48"/>
    </row>
    <row r="41" spans="1:10" ht="27.6" x14ac:dyDescent="0.3">
      <c r="A41" s="130"/>
      <c r="B41" s="130"/>
      <c r="C41" s="55" t="s">
        <v>106</v>
      </c>
      <c r="D41" s="52">
        <f t="shared" si="5"/>
        <v>0</v>
      </c>
      <c r="E41" s="52">
        <v>0</v>
      </c>
      <c r="F41" s="52">
        <v>0</v>
      </c>
      <c r="G41" s="52">
        <v>0</v>
      </c>
      <c r="H41" s="51">
        <v>0</v>
      </c>
      <c r="I41" s="51">
        <v>0</v>
      </c>
      <c r="J41" s="48"/>
    </row>
    <row r="42" spans="1:10" x14ac:dyDescent="0.3">
      <c r="A42" s="130"/>
      <c r="B42" s="130"/>
      <c r="C42" s="55" t="s">
        <v>107</v>
      </c>
      <c r="D42" s="52">
        <f t="shared" si="5"/>
        <v>4277396.1389999986</v>
      </c>
      <c r="E42" s="52">
        <v>818000</v>
      </c>
      <c r="F42" s="52">
        <v>843961</v>
      </c>
      <c r="G42" s="52">
        <v>871811.71299999976</v>
      </c>
      <c r="H42" s="51">
        <v>871811.71299999976</v>
      </c>
      <c r="I42" s="51">
        <v>871811.71299999976</v>
      </c>
      <c r="J42" s="48"/>
    </row>
    <row r="43" spans="1:10" x14ac:dyDescent="0.3">
      <c r="A43" s="130"/>
      <c r="B43" s="130"/>
      <c r="C43" s="55" t="s">
        <v>108</v>
      </c>
      <c r="D43" s="52">
        <f t="shared" si="5"/>
        <v>0</v>
      </c>
      <c r="E43" s="52">
        <v>0</v>
      </c>
      <c r="F43" s="52">
        <v>0</v>
      </c>
      <c r="G43" s="52">
        <v>0</v>
      </c>
      <c r="H43" s="51">
        <v>0</v>
      </c>
      <c r="I43" s="51">
        <v>0</v>
      </c>
      <c r="J43" s="48"/>
    </row>
    <row r="44" spans="1:10" x14ac:dyDescent="0.3">
      <c r="A44" s="130"/>
      <c r="B44" s="130"/>
      <c r="C44" s="55" t="s">
        <v>109</v>
      </c>
      <c r="D44" s="52">
        <f t="shared" si="5"/>
        <v>0</v>
      </c>
      <c r="E44" s="52">
        <v>0</v>
      </c>
      <c r="F44" s="52">
        <v>0</v>
      </c>
      <c r="G44" s="52">
        <v>0</v>
      </c>
      <c r="H44" s="51">
        <v>0</v>
      </c>
      <c r="I44" s="51">
        <v>0</v>
      </c>
      <c r="J44" s="48"/>
    </row>
    <row r="45" spans="1:10" s="41" customFormat="1" x14ac:dyDescent="0.3">
      <c r="A45" s="134" t="s">
        <v>29</v>
      </c>
      <c r="B45" s="137" t="s">
        <v>113</v>
      </c>
      <c r="C45" s="46" t="s">
        <v>104</v>
      </c>
      <c r="D45" s="44">
        <f>SUM(D46:D50)</f>
        <v>548866211.42000008</v>
      </c>
      <c r="E45" s="44">
        <f>SUM(E46:E50)</f>
        <v>100357961.42</v>
      </c>
      <c r="F45" s="44">
        <f t="shared" ref="F45:I45" si="12">SUM(F46:F50)</f>
        <v>360000000</v>
      </c>
      <c r="G45" s="44">
        <f t="shared" si="12"/>
        <v>88508250</v>
      </c>
      <c r="H45" s="49">
        <f t="shared" si="12"/>
        <v>0</v>
      </c>
      <c r="I45" s="49">
        <f t="shared" si="12"/>
        <v>0</v>
      </c>
      <c r="J45" s="48"/>
    </row>
    <row r="46" spans="1:10" s="41" customFormat="1" ht="34.5" customHeight="1" x14ac:dyDescent="0.3">
      <c r="A46" s="135"/>
      <c r="B46" s="135"/>
      <c r="C46" s="46" t="s">
        <v>105</v>
      </c>
      <c r="D46" s="44">
        <f>SUM(E46:I46)</f>
        <v>0</v>
      </c>
      <c r="E46" s="44">
        <f>E52+E58</f>
        <v>0</v>
      </c>
      <c r="F46" s="44">
        <f t="shared" ref="F46:I50" si="13">F52+F58</f>
        <v>0</v>
      </c>
      <c r="G46" s="44">
        <f t="shared" si="13"/>
        <v>0</v>
      </c>
      <c r="H46" s="49">
        <f t="shared" si="13"/>
        <v>0</v>
      </c>
      <c r="I46" s="49">
        <f t="shared" si="13"/>
        <v>0</v>
      </c>
      <c r="J46" s="48"/>
    </row>
    <row r="47" spans="1:10" s="41" customFormat="1" ht="27.6" x14ac:dyDescent="0.3">
      <c r="A47" s="135"/>
      <c r="B47" s="135"/>
      <c r="C47" s="46" t="s">
        <v>106</v>
      </c>
      <c r="D47" s="44">
        <f t="shared" ref="D47:D50" si="14">SUM(E47:I47)</f>
        <v>0</v>
      </c>
      <c r="E47" s="44">
        <f t="shared" ref="E47:G50" si="15">E53+E59</f>
        <v>0</v>
      </c>
      <c r="F47" s="44">
        <f t="shared" si="15"/>
        <v>0</v>
      </c>
      <c r="G47" s="44">
        <f t="shared" si="15"/>
        <v>0</v>
      </c>
      <c r="H47" s="49">
        <f t="shared" si="13"/>
        <v>0</v>
      </c>
      <c r="I47" s="49">
        <f t="shared" si="13"/>
        <v>0</v>
      </c>
      <c r="J47" s="48"/>
    </row>
    <row r="48" spans="1:10" s="41" customFormat="1" x14ac:dyDescent="0.3">
      <c r="A48" s="135"/>
      <c r="B48" s="135"/>
      <c r="C48" s="46" t="s">
        <v>107</v>
      </c>
      <c r="D48" s="44">
        <f t="shared" si="14"/>
        <v>548866211.42000008</v>
      </c>
      <c r="E48" s="44">
        <f t="shared" si="15"/>
        <v>100357961.42</v>
      </c>
      <c r="F48" s="44">
        <f t="shared" si="15"/>
        <v>360000000</v>
      </c>
      <c r="G48" s="44">
        <f t="shared" si="15"/>
        <v>88508250</v>
      </c>
      <c r="H48" s="49">
        <f t="shared" si="13"/>
        <v>0</v>
      </c>
      <c r="I48" s="49">
        <f t="shared" si="13"/>
        <v>0</v>
      </c>
      <c r="J48" s="48"/>
    </row>
    <row r="49" spans="1:10" s="41" customFormat="1" x14ac:dyDescent="0.3">
      <c r="A49" s="135"/>
      <c r="B49" s="135"/>
      <c r="C49" s="46" t="s">
        <v>108</v>
      </c>
      <c r="D49" s="44">
        <f t="shared" si="14"/>
        <v>0</v>
      </c>
      <c r="E49" s="44">
        <f t="shared" si="15"/>
        <v>0</v>
      </c>
      <c r="F49" s="44">
        <f t="shared" si="15"/>
        <v>0</v>
      </c>
      <c r="G49" s="44">
        <f t="shared" si="15"/>
        <v>0</v>
      </c>
      <c r="H49" s="49">
        <f t="shared" si="13"/>
        <v>0</v>
      </c>
      <c r="I49" s="49">
        <f t="shared" si="13"/>
        <v>0</v>
      </c>
      <c r="J49" s="48"/>
    </row>
    <row r="50" spans="1:10" s="41" customFormat="1" x14ac:dyDescent="0.3">
      <c r="A50" s="136"/>
      <c r="B50" s="136"/>
      <c r="C50" s="46" t="s">
        <v>109</v>
      </c>
      <c r="D50" s="44">
        <f t="shared" si="14"/>
        <v>0</v>
      </c>
      <c r="E50" s="44">
        <f t="shared" si="15"/>
        <v>0</v>
      </c>
      <c r="F50" s="44">
        <f t="shared" si="15"/>
        <v>0</v>
      </c>
      <c r="G50" s="44">
        <f>G56+G62</f>
        <v>0</v>
      </c>
      <c r="H50" s="49">
        <f t="shared" si="13"/>
        <v>0</v>
      </c>
      <c r="I50" s="49">
        <f t="shared" si="13"/>
        <v>0</v>
      </c>
      <c r="J50" s="48"/>
    </row>
    <row r="51" spans="1:10" s="53" customFormat="1" x14ac:dyDescent="0.3">
      <c r="A51" s="138" t="s">
        <v>73</v>
      </c>
      <c r="B51" s="139" t="s">
        <v>114</v>
      </c>
      <c r="C51" s="50" t="s">
        <v>104</v>
      </c>
      <c r="D51" s="51">
        <f>SUM(D52:D56)</f>
        <v>251741300</v>
      </c>
      <c r="E51" s="52">
        <f>SUM(E52:E56)</f>
        <v>50000000</v>
      </c>
      <c r="F51" s="52">
        <f t="shared" ref="F51:I51" si="16">SUM(F52:F56)</f>
        <v>160000000</v>
      </c>
      <c r="G51" s="52">
        <f t="shared" si="16"/>
        <v>41741300</v>
      </c>
      <c r="H51" s="51">
        <f t="shared" si="16"/>
        <v>0</v>
      </c>
      <c r="I51" s="51">
        <f t="shared" si="16"/>
        <v>0</v>
      </c>
      <c r="J51" s="54"/>
    </row>
    <row r="52" spans="1:10" s="53" customFormat="1" x14ac:dyDescent="0.3">
      <c r="A52" s="131"/>
      <c r="B52" s="140"/>
      <c r="C52" s="50" t="s">
        <v>105</v>
      </c>
      <c r="D52" s="51">
        <f>SUM(E52:I52)</f>
        <v>0</v>
      </c>
      <c r="E52" s="52">
        <v>0</v>
      </c>
      <c r="F52" s="52">
        <v>0</v>
      </c>
      <c r="G52" s="52">
        <v>0</v>
      </c>
      <c r="H52" s="51">
        <v>0</v>
      </c>
      <c r="I52" s="51">
        <v>0</v>
      </c>
      <c r="J52" s="54"/>
    </row>
    <row r="53" spans="1:10" s="53" customFormat="1" ht="27.6" x14ac:dyDescent="0.3">
      <c r="A53" s="131"/>
      <c r="B53" s="140"/>
      <c r="C53" s="50" t="s">
        <v>106</v>
      </c>
      <c r="D53" s="51">
        <f t="shared" ref="D53:D56" si="17">SUM(E53:I53)</f>
        <v>0</v>
      </c>
      <c r="E53" s="52">
        <v>0</v>
      </c>
      <c r="F53" s="52">
        <v>0</v>
      </c>
      <c r="G53" s="52">
        <v>0</v>
      </c>
      <c r="H53" s="51">
        <v>0</v>
      </c>
      <c r="I53" s="51">
        <v>0</v>
      </c>
      <c r="J53" s="54"/>
    </row>
    <row r="54" spans="1:10" s="53" customFormat="1" x14ac:dyDescent="0.3">
      <c r="A54" s="131"/>
      <c r="B54" s="140"/>
      <c r="C54" s="50" t="s">
        <v>107</v>
      </c>
      <c r="D54" s="51">
        <f>SUM(E54:I54)</f>
        <v>251741300</v>
      </c>
      <c r="E54" s="52">
        <v>50000000</v>
      </c>
      <c r="F54" s="52">
        <v>160000000</v>
      </c>
      <c r="G54" s="52">
        <v>41741300</v>
      </c>
      <c r="H54" s="51">
        <v>0</v>
      </c>
      <c r="I54" s="51">
        <v>0</v>
      </c>
      <c r="J54" s="54"/>
    </row>
    <row r="55" spans="1:10" s="53" customFormat="1" x14ac:dyDescent="0.3">
      <c r="A55" s="131"/>
      <c r="B55" s="140"/>
      <c r="C55" s="50" t="s">
        <v>108</v>
      </c>
      <c r="D55" s="51">
        <f t="shared" si="17"/>
        <v>0</v>
      </c>
      <c r="E55" s="52">
        <v>0</v>
      </c>
      <c r="F55" s="52">
        <v>0</v>
      </c>
      <c r="G55" s="52">
        <v>0</v>
      </c>
      <c r="H55" s="51">
        <v>0</v>
      </c>
      <c r="I55" s="51">
        <v>0</v>
      </c>
      <c r="J55" s="54"/>
    </row>
    <row r="56" spans="1:10" s="53" customFormat="1" x14ac:dyDescent="0.3">
      <c r="A56" s="131"/>
      <c r="B56" s="141"/>
      <c r="C56" s="50" t="s">
        <v>109</v>
      </c>
      <c r="D56" s="51">
        <f t="shared" si="17"/>
        <v>0</v>
      </c>
      <c r="E56" s="52">
        <v>0</v>
      </c>
      <c r="F56" s="52">
        <v>0</v>
      </c>
      <c r="G56" s="52">
        <v>0</v>
      </c>
      <c r="H56" s="51">
        <v>0</v>
      </c>
      <c r="I56" s="51">
        <v>0</v>
      </c>
      <c r="J56" s="54"/>
    </row>
    <row r="57" spans="1:10" s="56" customFormat="1" ht="16.2" x14ac:dyDescent="0.3">
      <c r="A57" s="131" t="s">
        <v>78</v>
      </c>
      <c r="B57" s="139" t="s">
        <v>115</v>
      </c>
      <c r="C57" s="50" t="s">
        <v>104</v>
      </c>
      <c r="D57" s="51">
        <f>SUM(D58:D62)</f>
        <v>297124911.42000002</v>
      </c>
      <c r="E57" s="52">
        <f>SUM(E58:E62)</f>
        <v>50357961.420000002</v>
      </c>
      <c r="F57" s="52">
        <f t="shared" ref="F57:I57" si="18">SUM(F58:F62)</f>
        <v>200000000</v>
      </c>
      <c r="G57" s="52">
        <f t="shared" si="18"/>
        <v>46766950</v>
      </c>
      <c r="H57" s="51">
        <f t="shared" si="18"/>
        <v>0</v>
      </c>
      <c r="I57" s="51">
        <f t="shared" si="18"/>
        <v>0</v>
      </c>
      <c r="J57" s="54"/>
    </row>
    <row r="58" spans="1:10" s="53" customFormat="1" x14ac:dyDescent="0.3">
      <c r="A58" s="131"/>
      <c r="B58" s="140"/>
      <c r="C58" s="50" t="s">
        <v>105</v>
      </c>
      <c r="D58" s="51">
        <f>SUM(E58:I58)</f>
        <v>0</v>
      </c>
      <c r="E58" s="52">
        <v>0</v>
      </c>
      <c r="F58" s="52">
        <v>0</v>
      </c>
      <c r="G58" s="52">
        <v>0</v>
      </c>
      <c r="H58" s="51">
        <v>0</v>
      </c>
      <c r="I58" s="51">
        <v>0</v>
      </c>
      <c r="J58" s="54"/>
    </row>
    <row r="59" spans="1:10" s="53" customFormat="1" ht="27.6" x14ac:dyDescent="0.3">
      <c r="A59" s="131"/>
      <c r="B59" s="140"/>
      <c r="C59" s="50" t="s">
        <v>106</v>
      </c>
      <c r="D59" s="51">
        <f t="shared" ref="D59:D62" si="19">SUM(E59:I59)</f>
        <v>0</v>
      </c>
      <c r="E59" s="52">
        <v>0</v>
      </c>
      <c r="F59" s="52">
        <v>0</v>
      </c>
      <c r="G59" s="52">
        <v>0</v>
      </c>
      <c r="H59" s="51">
        <v>0</v>
      </c>
      <c r="I59" s="51">
        <v>0</v>
      </c>
      <c r="J59" s="54"/>
    </row>
    <row r="60" spans="1:10" s="53" customFormat="1" x14ac:dyDescent="0.3">
      <c r="A60" s="131"/>
      <c r="B60" s="140"/>
      <c r="C60" s="50" t="s">
        <v>107</v>
      </c>
      <c r="D60" s="51">
        <f t="shared" si="19"/>
        <v>297124911.42000002</v>
      </c>
      <c r="E60" s="52">
        <v>50357961.420000002</v>
      </c>
      <c r="F60" s="52">
        <v>200000000</v>
      </c>
      <c r="G60" s="52">
        <v>46766950</v>
      </c>
      <c r="H60" s="51">
        <v>0</v>
      </c>
      <c r="I60" s="51">
        <v>0</v>
      </c>
      <c r="J60" s="57"/>
    </row>
    <row r="61" spans="1:10" s="53" customFormat="1" x14ac:dyDescent="0.3">
      <c r="A61" s="131"/>
      <c r="B61" s="140"/>
      <c r="C61" s="50" t="s">
        <v>108</v>
      </c>
      <c r="D61" s="51">
        <f t="shared" si="19"/>
        <v>0</v>
      </c>
      <c r="E61" s="52">
        <v>0</v>
      </c>
      <c r="F61" s="52">
        <v>0</v>
      </c>
      <c r="G61" s="52">
        <v>0</v>
      </c>
      <c r="H61" s="51">
        <v>0</v>
      </c>
      <c r="I61" s="51">
        <v>0</v>
      </c>
      <c r="J61" s="54"/>
    </row>
    <row r="62" spans="1:10" s="53" customFormat="1" x14ac:dyDescent="0.3">
      <c r="A62" s="131"/>
      <c r="B62" s="141"/>
      <c r="C62" s="50" t="s">
        <v>109</v>
      </c>
      <c r="D62" s="51">
        <f t="shared" si="19"/>
        <v>0</v>
      </c>
      <c r="E62" s="52">
        <v>0</v>
      </c>
      <c r="F62" s="52">
        <v>0</v>
      </c>
      <c r="G62" s="52">
        <v>0</v>
      </c>
      <c r="H62" s="51">
        <v>0</v>
      </c>
      <c r="I62" s="51">
        <v>0</v>
      </c>
      <c r="J62" s="54"/>
    </row>
    <row r="63" spans="1:10" s="41" customFormat="1" x14ac:dyDescent="0.3">
      <c r="A63" s="133" t="s">
        <v>31</v>
      </c>
      <c r="B63" s="133" t="s">
        <v>30</v>
      </c>
      <c r="C63" s="46" t="s">
        <v>104</v>
      </c>
      <c r="D63" s="44">
        <f>SUM(D64:D68)</f>
        <v>4606154.959999999</v>
      </c>
      <c r="E63" s="44">
        <f>E64+E65+E66+E67+E68</f>
        <v>880000</v>
      </c>
      <c r="F63" s="44">
        <f t="shared" ref="F63:I63" si="20">F64+F65+F66+F67+F68</f>
        <v>909039.99999999988</v>
      </c>
      <c r="G63" s="44">
        <f t="shared" si="20"/>
        <v>939038.31999999983</v>
      </c>
      <c r="H63" s="49">
        <f t="shared" si="20"/>
        <v>939038.31999999983</v>
      </c>
      <c r="I63" s="49">
        <f t="shared" si="20"/>
        <v>939038.31999999983</v>
      </c>
      <c r="J63" s="48"/>
    </row>
    <row r="64" spans="1:10" s="41" customFormat="1" x14ac:dyDescent="0.3">
      <c r="A64" s="133"/>
      <c r="B64" s="133"/>
      <c r="C64" s="46" t="s">
        <v>105</v>
      </c>
      <c r="D64" s="44">
        <f>SUM(E64:I64)</f>
        <v>0</v>
      </c>
      <c r="E64" s="44">
        <f>E70</f>
        <v>0</v>
      </c>
      <c r="F64" s="44">
        <f t="shared" ref="F64:I68" si="21">F70</f>
        <v>0</v>
      </c>
      <c r="G64" s="44">
        <f t="shared" si="21"/>
        <v>0</v>
      </c>
      <c r="H64" s="49">
        <f t="shared" si="21"/>
        <v>0</v>
      </c>
      <c r="I64" s="49">
        <f t="shared" si="21"/>
        <v>0</v>
      </c>
      <c r="J64" s="48"/>
    </row>
    <row r="65" spans="1:13" s="41" customFormat="1" ht="27.6" x14ac:dyDescent="0.3">
      <c r="A65" s="133"/>
      <c r="B65" s="133"/>
      <c r="C65" s="46" t="s">
        <v>106</v>
      </c>
      <c r="D65" s="44">
        <f t="shared" si="5"/>
        <v>0</v>
      </c>
      <c r="E65" s="44">
        <f t="shared" ref="E65:G68" si="22">E71</f>
        <v>0</v>
      </c>
      <c r="F65" s="44">
        <f t="shared" si="22"/>
        <v>0</v>
      </c>
      <c r="G65" s="44">
        <f t="shared" si="22"/>
        <v>0</v>
      </c>
      <c r="H65" s="49">
        <f t="shared" si="21"/>
        <v>0</v>
      </c>
      <c r="I65" s="49">
        <f t="shared" si="21"/>
        <v>0</v>
      </c>
      <c r="J65" s="48"/>
      <c r="L65" s="58"/>
      <c r="M65" s="58"/>
    </row>
    <row r="66" spans="1:13" s="41" customFormat="1" x14ac:dyDescent="0.3">
      <c r="A66" s="133"/>
      <c r="B66" s="133"/>
      <c r="C66" s="46" t="s">
        <v>107</v>
      </c>
      <c r="D66" s="44">
        <f>SUM(E66:I66)</f>
        <v>4606154.959999999</v>
      </c>
      <c r="E66" s="44">
        <f t="shared" si="22"/>
        <v>880000</v>
      </c>
      <c r="F66" s="44">
        <f t="shared" si="22"/>
        <v>909039.99999999988</v>
      </c>
      <c r="G66" s="44">
        <f t="shared" si="22"/>
        <v>939038.31999999983</v>
      </c>
      <c r="H66" s="49">
        <f t="shared" si="21"/>
        <v>939038.31999999983</v>
      </c>
      <c r="I66" s="49">
        <f t="shared" si="21"/>
        <v>939038.31999999983</v>
      </c>
      <c r="J66" s="48"/>
      <c r="L66" s="58"/>
      <c r="M66" s="58"/>
    </row>
    <row r="67" spans="1:13" s="41" customFormat="1" x14ac:dyDescent="0.3">
      <c r="A67" s="133"/>
      <c r="B67" s="133"/>
      <c r="C67" s="46" t="s">
        <v>108</v>
      </c>
      <c r="D67" s="44">
        <f t="shared" si="5"/>
        <v>0</v>
      </c>
      <c r="E67" s="44">
        <f t="shared" si="22"/>
        <v>0</v>
      </c>
      <c r="F67" s="44">
        <f t="shared" si="22"/>
        <v>0</v>
      </c>
      <c r="G67" s="44">
        <f t="shared" si="22"/>
        <v>0</v>
      </c>
      <c r="H67" s="49">
        <f t="shared" si="21"/>
        <v>0</v>
      </c>
      <c r="I67" s="49">
        <f t="shared" si="21"/>
        <v>0</v>
      </c>
      <c r="J67" s="48"/>
    </row>
    <row r="68" spans="1:13" s="41" customFormat="1" x14ac:dyDescent="0.3">
      <c r="A68" s="133"/>
      <c r="B68" s="133"/>
      <c r="C68" s="46" t="s">
        <v>109</v>
      </c>
      <c r="D68" s="44">
        <f t="shared" si="5"/>
        <v>0</v>
      </c>
      <c r="E68" s="44">
        <f t="shared" si="22"/>
        <v>0</v>
      </c>
      <c r="F68" s="44">
        <f t="shared" si="22"/>
        <v>0</v>
      </c>
      <c r="G68" s="44">
        <f t="shared" si="22"/>
        <v>0</v>
      </c>
      <c r="H68" s="49">
        <f t="shared" si="21"/>
        <v>0</v>
      </c>
      <c r="I68" s="49">
        <f t="shared" si="21"/>
        <v>0</v>
      </c>
      <c r="J68" s="48"/>
    </row>
    <row r="69" spans="1:13" x14ac:dyDescent="0.3">
      <c r="A69" s="130" t="s">
        <v>72</v>
      </c>
      <c r="B69" s="130" t="s">
        <v>116</v>
      </c>
      <c r="C69" s="55" t="s">
        <v>104</v>
      </c>
      <c r="D69" s="52">
        <f>SUM(D70:D74)</f>
        <v>4606154.959999999</v>
      </c>
      <c r="E69" s="52">
        <f>E70+E71+E72+E73+E74</f>
        <v>880000</v>
      </c>
      <c r="F69" s="52">
        <f>F70+F71+F72+F73+F74</f>
        <v>909039.99999999988</v>
      </c>
      <c r="G69" s="52">
        <f>G70+G71+G72+G73+G74</f>
        <v>939038.31999999983</v>
      </c>
      <c r="H69" s="51">
        <f>H70+H71+H72+H73+H74</f>
        <v>939038.31999999983</v>
      </c>
      <c r="I69" s="51">
        <f>I70+I71+I72+I73+I74</f>
        <v>939038.31999999983</v>
      </c>
      <c r="J69" s="48"/>
    </row>
    <row r="70" spans="1:13" x14ac:dyDescent="0.3">
      <c r="A70" s="130"/>
      <c r="B70" s="130"/>
      <c r="C70" s="55" t="s">
        <v>105</v>
      </c>
      <c r="D70" s="52">
        <f t="shared" si="5"/>
        <v>0</v>
      </c>
      <c r="E70" s="52">
        <v>0</v>
      </c>
      <c r="F70" s="52">
        <v>0</v>
      </c>
      <c r="G70" s="52">
        <v>0</v>
      </c>
      <c r="H70" s="51">
        <v>0</v>
      </c>
      <c r="I70" s="51">
        <v>0</v>
      </c>
      <c r="J70" s="48"/>
    </row>
    <row r="71" spans="1:13" ht="27.6" x14ac:dyDescent="0.3">
      <c r="A71" s="130"/>
      <c r="B71" s="130"/>
      <c r="C71" s="55" t="s">
        <v>106</v>
      </c>
      <c r="D71" s="52">
        <f t="shared" si="5"/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48"/>
    </row>
    <row r="72" spans="1:13" x14ac:dyDescent="0.3">
      <c r="A72" s="130"/>
      <c r="B72" s="130"/>
      <c r="C72" s="55" t="s">
        <v>107</v>
      </c>
      <c r="D72" s="52">
        <f t="shared" si="5"/>
        <v>4606154.959999999</v>
      </c>
      <c r="E72" s="52">
        <v>880000</v>
      </c>
      <c r="F72" s="52">
        <v>909039.99999999988</v>
      </c>
      <c r="G72" s="52">
        <v>939038.31999999983</v>
      </c>
      <c r="H72" s="52">
        <v>939038.31999999983</v>
      </c>
      <c r="I72" s="52">
        <v>939038.31999999983</v>
      </c>
      <c r="J72" s="48"/>
    </row>
    <row r="73" spans="1:13" x14ac:dyDescent="0.3">
      <c r="A73" s="130"/>
      <c r="B73" s="130"/>
      <c r="C73" s="55" t="s">
        <v>108</v>
      </c>
      <c r="D73" s="52">
        <f t="shared" si="5"/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48"/>
    </row>
    <row r="74" spans="1:13" x14ac:dyDescent="0.3">
      <c r="A74" s="130"/>
      <c r="B74" s="130"/>
      <c r="C74" s="55" t="s">
        <v>109</v>
      </c>
      <c r="D74" s="52">
        <f t="shared" si="5"/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48"/>
    </row>
    <row r="75" spans="1:13" s="41" customFormat="1" x14ac:dyDescent="0.3">
      <c r="A75" s="133" t="s">
        <v>79</v>
      </c>
      <c r="B75" s="133" t="s">
        <v>61</v>
      </c>
      <c r="C75" s="46" t="s">
        <v>104</v>
      </c>
      <c r="D75" s="49">
        <f>SUM(D76:D80)</f>
        <v>1399131244.1950819</v>
      </c>
      <c r="E75" s="44">
        <f>E76+E77+E78+E80</f>
        <v>274246265.39999998</v>
      </c>
      <c r="F75" s="44">
        <f>F76+F77+F78+F80</f>
        <v>279480892.49999994</v>
      </c>
      <c r="G75" s="44">
        <f>G76+G77+G78+G80</f>
        <v>281801362.09508228</v>
      </c>
      <c r="H75" s="49">
        <f>H76+H77+H78+H80</f>
        <v>281801362.09999996</v>
      </c>
      <c r="I75" s="49">
        <f>I76+I77+I78+I80</f>
        <v>281801362.09999996</v>
      </c>
      <c r="J75" s="48"/>
    </row>
    <row r="76" spans="1:13" s="41" customFormat="1" x14ac:dyDescent="0.3">
      <c r="A76" s="133"/>
      <c r="B76" s="133"/>
      <c r="C76" s="46" t="s">
        <v>105</v>
      </c>
      <c r="D76" s="49">
        <f>SUM(E76:I76)</f>
        <v>0</v>
      </c>
      <c r="E76" s="44">
        <f>E82+E88+E94+E100</f>
        <v>0</v>
      </c>
      <c r="F76" s="44">
        <f t="shared" ref="F76:I76" si="23">F82+F88+F94+F100</f>
        <v>0</v>
      </c>
      <c r="G76" s="44">
        <f t="shared" si="23"/>
        <v>0</v>
      </c>
      <c r="H76" s="49">
        <f t="shared" si="23"/>
        <v>0</v>
      </c>
      <c r="I76" s="49">
        <f t="shared" si="23"/>
        <v>0</v>
      </c>
      <c r="J76" s="48"/>
    </row>
    <row r="77" spans="1:13" s="41" customFormat="1" ht="27.6" x14ac:dyDescent="0.3">
      <c r="A77" s="133"/>
      <c r="B77" s="133"/>
      <c r="C77" s="46" t="s">
        <v>106</v>
      </c>
      <c r="D77" s="49">
        <f>SUM(E77:I77)</f>
        <v>1734273.8399999999</v>
      </c>
      <c r="E77" s="44">
        <f t="shared" ref="E77:I80" si="24">E83+E89+E95+E101</f>
        <v>360000</v>
      </c>
      <c r="F77" s="44">
        <f t="shared" si="24"/>
        <v>343568.46</v>
      </c>
      <c r="G77" s="44">
        <f t="shared" si="24"/>
        <v>343568.46</v>
      </c>
      <c r="H77" s="49">
        <f t="shared" si="24"/>
        <v>343568.46</v>
      </c>
      <c r="I77" s="49">
        <f t="shared" si="24"/>
        <v>343568.46</v>
      </c>
      <c r="J77" s="48"/>
    </row>
    <row r="78" spans="1:13" s="41" customFormat="1" x14ac:dyDescent="0.3">
      <c r="A78" s="133"/>
      <c r="B78" s="133"/>
      <c r="C78" s="46" t="s">
        <v>107</v>
      </c>
      <c r="D78" s="49">
        <f t="shared" ref="D78:D80" si="25">SUM(E78:I78)</f>
        <v>1397396970.355082</v>
      </c>
      <c r="E78" s="44">
        <f>E84+E90+E96+E102</f>
        <v>273886265.39999998</v>
      </c>
      <c r="F78" s="44">
        <f t="shared" si="24"/>
        <v>279137324.03999996</v>
      </c>
      <c r="G78" s="44">
        <f t="shared" si="24"/>
        <v>281457793.6350823</v>
      </c>
      <c r="H78" s="49">
        <f t="shared" si="24"/>
        <v>281457793.63999999</v>
      </c>
      <c r="I78" s="49">
        <f t="shared" si="24"/>
        <v>281457793.63999999</v>
      </c>
      <c r="J78" s="48"/>
    </row>
    <row r="79" spans="1:13" s="41" customFormat="1" x14ac:dyDescent="0.3">
      <c r="A79" s="133"/>
      <c r="B79" s="133"/>
      <c r="C79" s="46" t="s">
        <v>108</v>
      </c>
      <c r="D79" s="49">
        <f t="shared" si="25"/>
        <v>0</v>
      </c>
      <c r="E79" s="44">
        <f t="shared" si="24"/>
        <v>0</v>
      </c>
      <c r="F79" s="44">
        <f t="shared" si="24"/>
        <v>0</v>
      </c>
      <c r="G79" s="44">
        <f t="shared" si="24"/>
        <v>0</v>
      </c>
      <c r="H79" s="49">
        <f t="shared" si="24"/>
        <v>0</v>
      </c>
      <c r="I79" s="49">
        <f t="shared" si="24"/>
        <v>0</v>
      </c>
      <c r="J79" s="48"/>
    </row>
    <row r="80" spans="1:13" s="41" customFormat="1" x14ac:dyDescent="0.3">
      <c r="A80" s="133"/>
      <c r="B80" s="133"/>
      <c r="C80" s="46" t="s">
        <v>109</v>
      </c>
      <c r="D80" s="49">
        <f t="shared" si="25"/>
        <v>0</v>
      </c>
      <c r="E80" s="44">
        <f t="shared" si="24"/>
        <v>0</v>
      </c>
      <c r="F80" s="44">
        <f t="shared" si="24"/>
        <v>0</v>
      </c>
      <c r="G80" s="44">
        <f t="shared" si="24"/>
        <v>0</v>
      </c>
      <c r="H80" s="49">
        <f t="shared" si="24"/>
        <v>0</v>
      </c>
      <c r="I80" s="49">
        <f t="shared" si="24"/>
        <v>0</v>
      </c>
      <c r="J80" s="48"/>
    </row>
    <row r="81" spans="1:12" s="53" customFormat="1" x14ac:dyDescent="0.3">
      <c r="A81" s="130" t="s">
        <v>80</v>
      </c>
      <c r="B81" s="131" t="s">
        <v>118</v>
      </c>
      <c r="C81" s="50" t="s">
        <v>104</v>
      </c>
      <c r="D81" s="51">
        <f>SUM(D82:D86)</f>
        <v>156552271.75999999</v>
      </c>
      <c r="E81" s="52">
        <f>E82+E83+E84+E85+E86</f>
        <v>30777569</v>
      </c>
      <c r="F81" s="52">
        <f t="shared" ref="F81:G81" si="26">SUM(F82:F85)</f>
        <v>31205868.57</v>
      </c>
      <c r="G81" s="52">
        <f t="shared" si="26"/>
        <v>31522944.73</v>
      </c>
      <c r="H81" s="51">
        <f t="shared" ref="H81:I81" si="27">H82+H83+H84+H85+H86</f>
        <v>31522944.73</v>
      </c>
      <c r="I81" s="51">
        <f t="shared" si="27"/>
        <v>31522944.73</v>
      </c>
      <c r="J81" s="54"/>
    </row>
    <row r="82" spans="1:12" s="53" customFormat="1" x14ac:dyDescent="0.3">
      <c r="A82" s="130"/>
      <c r="B82" s="131"/>
      <c r="C82" s="50" t="s">
        <v>105</v>
      </c>
      <c r="D82" s="51">
        <f t="shared" si="5"/>
        <v>0</v>
      </c>
      <c r="E82" s="52">
        <v>0</v>
      </c>
      <c r="F82" s="52">
        <v>0</v>
      </c>
      <c r="G82" s="52">
        <v>0</v>
      </c>
      <c r="H82" s="51">
        <v>0</v>
      </c>
      <c r="I82" s="51">
        <v>0</v>
      </c>
      <c r="J82" s="54"/>
    </row>
    <row r="83" spans="1:12" s="53" customFormat="1" ht="27.6" x14ac:dyDescent="0.3">
      <c r="A83" s="130"/>
      <c r="B83" s="131"/>
      <c r="C83" s="50" t="s">
        <v>106</v>
      </c>
      <c r="D83" s="51">
        <f t="shared" si="5"/>
        <v>0</v>
      </c>
      <c r="E83" s="52">
        <v>0</v>
      </c>
      <c r="F83" s="52">
        <v>0</v>
      </c>
      <c r="G83" s="52">
        <v>0</v>
      </c>
      <c r="H83" s="51">
        <v>0</v>
      </c>
      <c r="I83" s="51">
        <v>0</v>
      </c>
      <c r="J83" s="59"/>
    </row>
    <row r="84" spans="1:12" s="53" customFormat="1" ht="18" x14ac:dyDescent="0.3">
      <c r="A84" s="130"/>
      <c r="B84" s="131"/>
      <c r="C84" s="50" t="s">
        <v>107</v>
      </c>
      <c r="D84" s="51">
        <f t="shared" si="5"/>
        <v>156552271.75999999</v>
      </c>
      <c r="E84" s="52">
        <f>30665569+112000</f>
        <v>30777569</v>
      </c>
      <c r="F84" s="52">
        <f>31087708.57+118160</f>
        <v>31205868.57</v>
      </c>
      <c r="G84" s="52">
        <f>31398640.41+124304.32</f>
        <v>31522944.73</v>
      </c>
      <c r="H84" s="51">
        <v>31522944.73</v>
      </c>
      <c r="I84" s="51">
        <v>31522944.73</v>
      </c>
      <c r="J84" s="60"/>
      <c r="K84" s="61"/>
      <c r="L84" s="61"/>
    </row>
    <row r="85" spans="1:12" s="53" customFormat="1" x14ac:dyDescent="0.3">
      <c r="A85" s="130"/>
      <c r="B85" s="131"/>
      <c r="C85" s="50" t="s">
        <v>108</v>
      </c>
      <c r="D85" s="51">
        <f t="shared" si="5"/>
        <v>0</v>
      </c>
      <c r="E85" s="52">
        <v>0</v>
      </c>
      <c r="F85" s="52">
        <v>0</v>
      </c>
      <c r="G85" s="52">
        <v>0</v>
      </c>
      <c r="H85" s="51">
        <v>0</v>
      </c>
      <c r="I85" s="51">
        <v>0</v>
      </c>
      <c r="J85" s="54"/>
    </row>
    <row r="86" spans="1:12" s="53" customFormat="1" x14ac:dyDescent="0.3">
      <c r="A86" s="130"/>
      <c r="B86" s="131"/>
      <c r="C86" s="50" t="s">
        <v>109</v>
      </c>
      <c r="D86" s="51">
        <f t="shared" si="5"/>
        <v>0</v>
      </c>
      <c r="E86" s="52">
        <v>0</v>
      </c>
      <c r="F86" s="52">
        <v>0</v>
      </c>
      <c r="G86" s="52">
        <v>0</v>
      </c>
      <c r="H86" s="51">
        <v>0</v>
      </c>
      <c r="I86" s="51">
        <v>0</v>
      </c>
      <c r="J86" s="54"/>
    </row>
    <row r="87" spans="1:12" x14ac:dyDescent="0.3">
      <c r="A87" s="130" t="s">
        <v>81</v>
      </c>
      <c r="B87" s="130" t="s">
        <v>119</v>
      </c>
      <c r="C87" s="55" t="s">
        <v>104</v>
      </c>
      <c r="D87" s="52">
        <f>SUM(D88:D92)</f>
        <v>500071923.3599999</v>
      </c>
      <c r="E87" s="52">
        <f>E88+E89+E90+E91+E92</f>
        <v>96644616.969999999</v>
      </c>
      <c r="F87" s="52">
        <f t="shared" ref="F87:I87" si="28">F88+F89+F90+F91+F92</f>
        <v>99989151.409999996</v>
      </c>
      <c r="G87" s="52">
        <f t="shared" si="28"/>
        <v>101146051.66</v>
      </c>
      <c r="H87" s="52">
        <f t="shared" si="28"/>
        <v>101146051.66</v>
      </c>
      <c r="I87" s="52">
        <f t="shared" si="28"/>
        <v>101146051.66</v>
      </c>
      <c r="J87" s="48"/>
    </row>
    <row r="88" spans="1:12" x14ac:dyDescent="0.3">
      <c r="A88" s="130"/>
      <c r="B88" s="130"/>
      <c r="C88" s="55" t="s">
        <v>105</v>
      </c>
      <c r="D88" s="52">
        <f>SUM(E88:I88)</f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48"/>
    </row>
    <row r="89" spans="1:12" ht="27.6" x14ac:dyDescent="0.3">
      <c r="A89" s="130"/>
      <c r="B89" s="130"/>
      <c r="C89" s="55" t="s">
        <v>106</v>
      </c>
      <c r="D89" s="52">
        <f t="shared" ref="D89:D92" si="29">SUM(E89:I89)</f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48"/>
    </row>
    <row r="90" spans="1:12" x14ac:dyDescent="0.3">
      <c r="A90" s="130"/>
      <c r="B90" s="130"/>
      <c r="C90" s="55" t="s">
        <v>107</v>
      </c>
      <c r="D90" s="52">
        <f t="shared" si="29"/>
        <v>500071923.3599999</v>
      </c>
      <c r="E90" s="52">
        <f>96461616.97+183000</f>
        <v>96644616.969999999</v>
      </c>
      <c r="F90" s="52">
        <f>99796086.41+193065</f>
        <v>99989151.409999996</v>
      </c>
      <c r="G90" s="52">
        <f>100942947.28+203104.38</f>
        <v>101146051.66</v>
      </c>
      <c r="H90" s="52">
        <v>101146051.66</v>
      </c>
      <c r="I90" s="52">
        <v>101146051.66</v>
      </c>
      <c r="J90" s="48"/>
    </row>
    <row r="91" spans="1:12" x14ac:dyDescent="0.3">
      <c r="A91" s="130"/>
      <c r="B91" s="130"/>
      <c r="C91" s="55" t="s">
        <v>108</v>
      </c>
      <c r="D91" s="52">
        <f t="shared" si="29"/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48"/>
    </row>
    <row r="92" spans="1:12" x14ac:dyDescent="0.3">
      <c r="A92" s="130"/>
      <c r="B92" s="130"/>
      <c r="C92" s="55" t="s">
        <v>109</v>
      </c>
      <c r="D92" s="52">
        <f t="shared" si="29"/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48"/>
    </row>
    <row r="93" spans="1:12" x14ac:dyDescent="0.3">
      <c r="A93" s="132" t="s">
        <v>82</v>
      </c>
      <c r="B93" s="130" t="s">
        <v>120</v>
      </c>
      <c r="C93" s="55" t="s">
        <v>104</v>
      </c>
      <c r="D93" s="52">
        <f>SUM(D94:D98)</f>
        <v>128227341.4550823</v>
      </c>
      <c r="E93" s="52">
        <f>E94+E95+E96+E97+E98</f>
        <v>25266210.559999999</v>
      </c>
      <c r="F93" s="52">
        <f t="shared" ref="F93:I93" si="30">F94+F95+F96+F97+F98</f>
        <v>25622288.240000002</v>
      </c>
      <c r="G93" s="52">
        <f t="shared" si="30"/>
        <v>25779614.215082295</v>
      </c>
      <c r="H93" s="52">
        <f t="shared" si="30"/>
        <v>25779614.219999999</v>
      </c>
      <c r="I93" s="52">
        <f t="shared" si="30"/>
        <v>25779614.219999999</v>
      </c>
      <c r="J93" s="48"/>
    </row>
    <row r="94" spans="1:12" x14ac:dyDescent="0.3">
      <c r="A94" s="130"/>
      <c r="B94" s="130"/>
      <c r="C94" s="55" t="s">
        <v>105</v>
      </c>
      <c r="D94" s="52">
        <f>SUM(E94:I94)</f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48"/>
    </row>
    <row r="95" spans="1:12" ht="27.6" x14ac:dyDescent="0.3">
      <c r="A95" s="130"/>
      <c r="B95" s="130"/>
      <c r="C95" s="55" t="s">
        <v>106</v>
      </c>
      <c r="D95" s="52">
        <f t="shared" ref="D95:D98" si="31">SUM(E95:I95)</f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48"/>
    </row>
    <row r="96" spans="1:12" ht="18" x14ac:dyDescent="0.3">
      <c r="A96" s="130"/>
      <c r="B96" s="130"/>
      <c r="C96" s="55" t="s">
        <v>107</v>
      </c>
      <c r="D96" s="52">
        <f t="shared" si="31"/>
        <v>128227341.4550823</v>
      </c>
      <c r="E96" s="52">
        <v>25266210.559999999</v>
      </c>
      <c r="F96" s="52">
        <v>25622288.240000002</v>
      </c>
      <c r="G96" s="52">
        <v>25779614.215082295</v>
      </c>
      <c r="H96" s="52">
        <v>25779614.219999999</v>
      </c>
      <c r="I96" s="52">
        <v>25779614.219999999</v>
      </c>
      <c r="J96" s="62"/>
      <c r="K96" s="62"/>
      <c r="L96" s="62"/>
    </row>
    <row r="97" spans="1:12" x14ac:dyDescent="0.3">
      <c r="A97" s="130"/>
      <c r="B97" s="130"/>
      <c r="C97" s="55" t="s">
        <v>108</v>
      </c>
      <c r="D97" s="52">
        <f t="shared" si="31"/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63"/>
      <c r="K97" s="64"/>
      <c r="L97" s="64"/>
    </row>
    <row r="98" spans="1:12" x14ac:dyDescent="0.3">
      <c r="A98" s="130"/>
      <c r="B98" s="130"/>
      <c r="C98" s="55" t="s">
        <v>109</v>
      </c>
      <c r="D98" s="52">
        <f t="shared" si="31"/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63"/>
      <c r="K98" s="64"/>
      <c r="L98" s="64"/>
    </row>
    <row r="99" spans="1:12" x14ac:dyDescent="0.3">
      <c r="A99" s="130" t="s">
        <v>83</v>
      </c>
      <c r="B99" s="130" t="s">
        <v>126</v>
      </c>
      <c r="C99" s="55" t="s">
        <v>104</v>
      </c>
      <c r="D99" s="52">
        <f>SUM(D100:D104)</f>
        <v>614279707.62</v>
      </c>
      <c r="E99" s="52">
        <f>E100+E101+E102+E103+E104</f>
        <v>121557868.87</v>
      </c>
      <c r="F99" s="52">
        <f t="shared" ref="F99:I99" si="32">F100+F101+F102+F103+F104</f>
        <v>122663584.27999999</v>
      </c>
      <c r="G99" s="52">
        <f t="shared" si="32"/>
        <v>123352751.48999999</v>
      </c>
      <c r="H99" s="52">
        <f t="shared" si="32"/>
        <v>123352751.48999999</v>
      </c>
      <c r="I99" s="52">
        <f t="shared" si="32"/>
        <v>123352751.48999999</v>
      </c>
      <c r="J99" s="63"/>
      <c r="K99" s="64"/>
      <c r="L99" s="64"/>
    </row>
    <row r="100" spans="1:12" x14ac:dyDescent="0.3">
      <c r="A100" s="130"/>
      <c r="B100" s="130"/>
      <c r="C100" s="55" t="s">
        <v>105</v>
      </c>
      <c r="D100" s="52">
        <f>SUM(E100:I100)</f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63"/>
      <c r="K100" s="64"/>
      <c r="L100" s="64"/>
    </row>
    <row r="101" spans="1:12" ht="27.6" x14ac:dyDescent="0.3">
      <c r="A101" s="130"/>
      <c r="B101" s="130"/>
      <c r="C101" s="55" t="s">
        <v>106</v>
      </c>
      <c r="D101" s="52">
        <f>SUM(E101:I101)</f>
        <v>1734273.8399999999</v>
      </c>
      <c r="E101" s="52">
        <v>360000</v>
      </c>
      <c r="F101" s="52">
        <v>343568.46</v>
      </c>
      <c r="G101" s="52">
        <v>343568.46</v>
      </c>
      <c r="H101" s="52">
        <v>343568.46</v>
      </c>
      <c r="I101" s="52">
        <v>343568.46</v>
      </c>
      <c r="J101" s="65"/>
      <c r="K101" s="64"/>
      <c r="L101" s="64"/>
    </row>
    <row r="102" spans="1:12" ht="18" x14ac:dyDescent="0.3">
      <c r="A102" s="130"/>
      <c r="B102" s="130"/>
      <c r="C102" s="55" t="s">
        <v>107</v>
      </c>
      <c r="D102" s="52">
        <f>SUM(E102:I102)</f>
        <v>612545433.77999997</v>
      </c>
      <c r="E102" s="52">
        <f>121150868.87+47000</f>
        <v>121197868.87</v>
      </c>
      <c r="F102" s="52">
        <f>122270430.82+49585</f>
        <v>122320015.81999999</v>
      </c>
      <c r="G102" s="52">
        <f>122957019.61+52163.42</f>
        <v>123009183.03</v>
      </c>
      <c r="H102" s="52">
        <v>123009183.03</v>
      </c>
      <c r="I102" s="52">
        <v>123009183.03</v>
      </c>
      <c r="J102" s="66"/>
      <c r="K102" s="66"/>
      <c r="L102" s="66"/>
    </row>
    <row r="103" spans="1:12" x14ac:dyDescent="0.3">
      <c r="A103" s="130"/>
      <c r="B103" s="130"/>
      <c r="C103" s="55" t="s">
        <v>108</v>
      </c>
      <c r="D103" s="52">
        <f>SUM(E103:I103)</f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63"/>
      <c r="K103" s="64"/>
      <c r="L103" s="64"/>
    </row>
    <row r="104" spans="1:12" x14ac:dyDescent="0.3">
      <c r="A104" s="130"/>
      <c r="B104" s="130"/>
      <c r="C104" s="55" t="s">
        <v>109</v>
      </c>
      <c r="D104" s="52">
        <f t="shared" ref="D104" si="33">SUM(E104:I104)</f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63"/>
      <c r="K104" s="63"/>
      <c r="L104" s="63"/>
    </row>
  </sheetData>
  <mergeCells count="39">
    <mergeCell ref="B4:G5"/>
    <mergeCell ref="F6:G6"/>
    <mergeCell ref="H6:I6"/>
    <mergeCell ref="A7:A8"/>
    <mergeCell ref="B7:B8"/>
    <mergeCell ref="C7:C8"/>
    <mergeCell ref="D7:I7"/>
    <mergeCell ref="A9:A14"/>
    <mergeCell ref="B9:B14"/>
    <mergeCell ref="A15:A20"/>
    <mergeCell ref="B15:B20"/>
    <mergeCell ref="A21:A26"/>
    <mergeCell ref="B21:B26"/>
    <mergeCell ref="A27:A32"/>
    <mergeCell ref="B27:B32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99:A104"/>
    <mergeCell ref="B99:B104"/>
    <mergeCell ref="A81:A86"/>
    <mergeCell ref="B81:B86"/>
    <mergeCell ref="A87:A92"/>
    <mergeCell ref="B87:B92"/>
    <mergeCell ref="A93:A98"/>
    <mergeCell ref="B93:B98"/>
  </mergeCells>
  <pageMargins left="0.23622047244094491" right="0.23622047244094491" top="0.39370078740157483" bottom="0.31496062992125984" header="0.31496062992125984" footer="0.31496062992125984"/>
  <pageSetup paperSize="9" scale="65" orientation="portrait" r:id="rId1"/>
  <rowBreaks count="2" manualBreakCount="2">
    <brk id="4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мероприятий</vt:lpstr>
      <vt:lpstr>ресурс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2024-06-20T03:23:08Z</dcterms:modified>
</cp:coreProperties>
</file>